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555" windowWidth="27495" windowHeight="11445" tabRatio="668" firstSheet="3" activeTab="9"/>
  </bookViews>
  <sheets>
    <sheet name="RESUMO" sheetId="1" r:id="rId1"/>
    <sheet name="AUX. AGROPEC" sheetId="2" r:id="rId2"/>
    <sheet name="AUX. AGROPEC - I40%" sheetId="3" r:id="rId3"/>
    <sheet name="AUX. AGROPEC - I20%" sheetId="4" r:id="rId4"/>
    <sheet name="AUX. AGROPEC - VOLANTE" sheetId="5" r:id="rId5"/>
    <sheet name="TRAB. IRRIG. E DREN." sheetId="6" r:id="rId6"/>
    <sheet name="OP. DE MAQ. RAÇÃO" sheetId="7" r:id="rId7"/>
    <sheet name="TRATOR. AGRIC" sheetId="8" r:id="rId8"/>
    <sheet name="ENCARREGADO" sheetId="9" r:id="rId9"/>
    <sheet name="DETALHAMENTO HORAS EXTRAS" sheetId="11" r:id="rId10"/>
  </sheets>
  <definedNames>
    <definedName name="Area_2" localSheetId="3">#REF!</definedName>
    <definedName name="Area_2" localSheetId="2">#REF!</definedName>
    <definedName name="Area_2" localSheetId="4">#REF!</definedName>
    <definedName name="Area_2" localSheetId="8">#REF!</definedName>
    <definedName name="Area_2" localSheetId="6">#REF!</definedName>
    <definedName name="Area_2" localSheetId="5">#REF!</definedName>
    <definedName name="Area_2" localSheetId="7">#REF!</definedName>
    <definedName name="Area_2">#REF!</definedName>
    <definedName name="aREA1" localSheetId="3">#REF!</definedName>
    <definedName name="aREA1" localSheetId="2">#REF!</definedName>
    <definedName name="aREA1" localSheetId="4">#REF!</definedName>
    <definedName name="aREA1" localSheetId="8">#REF!</definedName>
    <definedName name="aREA1" localSheetId="6">#REF!</definedName>
    <definedName name="aREA1" localSheetId="5">#REF!</definedName>
    <definedName name="aREA1" localSheetId="7">#REF!</definedName>
    <definedName name="aREA1">#REF!</definedName>
    <definedName name="area2" localSheetId="3">#REF!</definedName>
    <definedName name="area2" localSheetId="2">#REF!</definedName>
    <definedName name="area2" localSheetId="4">#REF!</definedName>
    <definedName name="area2" localSheetId="8">#REF!</definedName>
    <definedName name="area2" localSheetId="6">#REF!</definedName>
    <definedName name="area2" localSheetId="5">#REF!</definedName>
    <definedName name="area2" localSheetId="7">#REF!</definedName>
    <definedName name="area2">#REF!</definedName>
    <definedName name="Area3" localSheetId="3">#REF!</definedName>
    <definedName name="Area3" localSheetId="2">#REF!</definedName>
    <definedName name="Area3" localSheetId="4">#REF!</definedName>
    <definedName name="Area3" localSheetId="8">#REF!</definedName>
    <definedName name="Area3" localSheetId="6">#REF!</definedName>
    <definedName name="Area3" localSheetId="5">#REF!</definedName>
    <definedName name="Area3" localSheetId="7">#REF!</definedName>
    <definedName name="Area3">#REF!</definedName>
    <definedName name="Area4" localSheetId="3">#REF!</definedName>
    <definedName name="Area4" localSheetId="2">#REF!</definedName>
    <definedName name="Area4" localSheetId="4">#REF!</definedName>
    <definedName name="Area4" localSheetId="8">#REF!</definedName>
    <definedName name="Area4" localSheetId="6">#REF!</definedName>
    <definedName name="Area4" localSheetId="5">#REF!</definedName>
    <definedName name="Area4" localSheetId="7">#REF!</definedName>
    <definedName name="Area4">#REF!</definedName>
    <definedName name="Excel_BuiltIn_Print_Area" localSheetId="3">#REF!</definedName>
    <definedName name="Excel_BuiltIn_Print_Area" localSheetId="2">#REF!</definedName>
    <definedName name="Excel_BuiltIn_Print_Area" localSheetId="4">#REF!</definedName>
    <definedName name="Excel_BuiltIn_Print_Area" localSheetId="8">#REF!</definedName>
    <definedName name="Excel_BuiltIn_Print_Area" localSheetId="6">#REF!</definedName>
    <definedName name="Excel_BuiltIn_Print_Area" localSheetId="5">#REF!</definedName>
    <definedName name="Excel_BuiltIn_Print_Area" localSheetId="7">#REF!</definedName>
    <definedName name="Excel_BuiltIn_Print_Area">#REF!</definedName>
    <definedName name="Excel_BuiltIn_Print_Area_1" localSheetId="3">#REF!</definedName>
    <definedName name="Excel_BuiltIn_Print_Area_1" localSheetId="2">#REF!</definedName>
    <definedName name="Excel_BuiltIn_Print_Area_1" localSheetId="4">#REF!</definedName>
    <definedName name="Excel_BuiltIn_Print_Area_1" localSheetId="8">#REF!</definedName>
    <definedName name="Excel_BuiltIn_Print_Area_1" localSheetId="6">#REF!</definedName>
    <definedName name="Excel_BuiltIn_Print_Area_1" localSheetId="5">#REF!</definedName>
    <definedName name="Excel_BuiltIn_Print_Area_1" localSheetId="7">#REF!</definedName>
    <definedName name="Excel_BuiltIn_Print_Area_1">#REF!</definedName>
    <definedName name="Excel_BuiltIn_Print_Area_2" localSheetId="3">#REF!</definedName>
    <definedName name="Excel_BuiltIn_Print_Area_2" localSheetId="2">#REF!</definedName>
    <definedName name="Excel_BuiltIn_Print_Area_2" localSheetId="4">#REF!</definedName>
    <definedName name="Excel_BuiltIn_Print_Area_2" localSheetId="8">#REF!</definedName>
    <definedName name="Excel_BuiltIn_Print_Area_2" localSheetId="6">#REF!</definedName>
    <definedName name="Excel_BuiltIn_Print_Area_2" localSheetId="5">#REF!</definedName>
    <definedName name="Excel_BuiltIn_Print_Area_2" localSheetId="7">#REF!</definedName>
    <definedName name="Excel_BuiltIn_Print_Area_2">#REF!</definedName>
    <definedName name="Excel_um" localSheetId="3">#REF!</definedName>
    <definedName name="Excel_um" localSheetId="2">#REF!</definedName>
    <definedName name="Excel_um" localSheetId="4">#REF!</definedName>
    <definedName name="Excel_um" localSheetId="8">#REF!</definedName>
    <definedName name="Excel_um" localSheetId="6">#REF!</definedName>
    <definedName name="Excel_um" localSheetId="5">#REF!</definedName>
    <definedName name="Excel_um" localSheetId="7">#REF!</definedName>
    <definedName name="Excel_um">#REF!</definedName>
    <definedName name="Pintor" localSheetId="3">#REF!</definedName>
    <definedName name="Pintor" localSheetId="2">#REF!</definedName>
    <definedName name="Pintor" localSheetId="4">#REF!</definedName>
    <definedName name="Pintor" localSheetId="8">#REF!</definedName>
    <definedName name="Pintor" localSheetId="6">#REF!</definedName>
    <definedName name="Pintor" localSheetId="5">#REF!</definedName>
    <definedName name="Pintor" localSheetId="7">#REF!</definedName>
    <definedName name="Pintor">#REF!</definedName>
    <definedName name="Pintor1" localSheetId="3">#REF!</definedName>
    <definedName name="Pintor1" localSheetId="2">#REF!</definedName>
    <definedName name="Pintor1" localSheetId="4">#REF!</definedName>
    <definedName name="Pintor1" localSheetId="8">#REF!</definedName>
    <definedName name="Pintor1" localSheetId="6">#REF!</definedName>
    <definedName name="Pintor1" localSheetId="5">#REF!</definedName>
    <definedName name="Pintor1" localSheetId="7">#REF!</definedName>
    <definedName name="Pintor1">#REF!</definedName>
    <definedName name="um" localSheetId="3">#REF!</definedName>
    <definedName name="um" localSheetId="2">#REF!</definedName>
    <definedName name="um" localSheetId="4">#REF!</definedName>
    <definedName name="um" localSheetId="8">#REF!</definedName>
    <definedName name="um" localSheetId="6">#REF!</definedName>
    <definedName name="um" localSheetId="5">#REF!</definedName>
    <definedName name="um" localSheetId="7">#REF!</definedName>
    <definedName name="um">#REF!</definedName>
  </definedNames>
  <calcPr calcId="145621"/>
  <extLst>
    <ext uri="GoogleSheetsCustomDataVersion1">
      <go:sheetsCustomData xmlns:go="http://customooxmlschemas.google.com/" r:id="rId15" roundtripDataSignature="AMtx7miQJzIrYrBjkmV0oIX6wKUSdOWCQw=="/>
    </ext>
  </extLst>
</workbook>
</file>

<file path=xl/calcChain.xml><?xml version="1.0" encoding="utf-8"?>
<calcChain xmlns="http://schemas.openxmlformats.org/spreadsheetml/2006/main">
  <c r="D3" i="11" l="1"/>
  <c r="I67" i="9"/>
  <c r="I4" i="11" l="1"/>
  <c r="D4" i="11"/>
  <c r="I161" i="9"/>
  <c r="H151" i="9"/>
  <c r="B151" i="9"/>
  <c r="I129" i="9"/>
  <c r="I123" i="9"/>
  <c r="I143" i="9" s="1"/>
  <c r="I102" i="9"/>
  <c r="I100" i="9"/>
  <c r="I99" i="9"/>
  <c r="I98" i="9"/>
  <c r="I97" i="9"/>
  <c r="I90" i="9"/>
  <c r="I89" i="9"/>
  <c r="I86" i="9"/>
  <c r="I87" i="9" s="1"/>
  <c r="H68" i="9"/>
  <c r="H66" i="9"/>
  <c r="I65" i="9" s="1"/>
  <c r="I66" i="9" s="1"/>
  <c r="I61" i="9"/>
  <c r="I48" i="9" s="1"/>
  <c r="I46" i="9"/>
  <c r="I39" i="9"/>
  <c r="G39" i="9"/>
  <c r="I35" i="9"/>
  <c r="I34" i="9"/>
  <c r="G34" i="9"/>
  <c r="I33" i="9"/>
  <c r="I32" i="9"/>
  <c r="K31" i="9"/>
  <c r="I161" i="8"/>
  <c r="H151" i="8"/>
  <c r="B151" i="8"/>
  <c r="I129" i="8"/>
  <c r="I123" i="8"/>
  <c r="I143" i="8" s="1"/>
  <c r="I102" i="8"/>
  <c r="I100" i="8"/>
  <c r="I99" i="8"/>
  <c r="I98" i="8"/>
  <c r="I97" i="8"/>
  <c r="I90" i="8"/>
  <c r="I89" i="8"/>
  <c r="I86" i="8"/>
  <c r="I87" i="8" s="1"/>
  <c r="H68" i="8"/>
  <c r="I67" i="8"/>
  <c r="H66" i="8"/>
  <c r="I65" i="8" s="1"/>
  <c r="I66" i="8" s="1"/>
  <c r="I74" i="8" s="1"/>
  <c r="I81" i="8" s="1"/>
  <c r="I61" i="8"/>
  <c r="I48" i="8"/>
  <c r="I46" i="8"/>
  <c r="I39" i="8"/>
  <c r="G39" i="8"/>
  <c r="I35" i="8"/>
  <c r="I34" i="8"/>
  <c r="G34" i="8"/>
  <c r="I33" i="8"/>
  <c r="I32" i="8"/>
  <c r="K31" i="8"/>
  <c r="I161" i="7"/>
  <c r="H151" i="7"/>
  <c r="B151" i="7"/>
  <c r="I129" i="7"/>
  <c r="I123" i="7"/>
  <c r="I143" i="7" s="1"/>
  <c r="I102" i="7"/>
  <c r="I100" i="7"/>
  <c r="I99" i="7"/>
  <c r="I98" i="7"/>
  <c r="I97" i="7"/>
  <c r="I90" i="7"/>
  <c r="I89" i="7"/>
  <c r="I87" i="7"/>
  <c r="I86" i="7"/>
  <c r="H68" i="7"/>
  <c r="I67" i="7"/>
  <c r="H66" i="7"/>
  <c r="I65" i="7" s="1"/>
  <c r="I66" i="7" s="1"/>
  <c r="I74" i="7" s="1"/>
  <c r="I81" i="7" s="1"/>
  <c r="I61" i="7"/>
  <c r="I46" i="7"/>
  <c r="I48" i="7" s="1"/>
  <c r="I39" i="7"/>
  <c r="G39" i="7"/>
  <c r="I35" i="7"/>
  <c r="I34" i="7"/>
  <c r="G34" i="7"/>
  <c r="I33" i="7"/>
  <c r="I38" i="7" s="1"/>
  <c r="I32" i="7"/>
  <c r="J107" i="7" s="1"/>
  <c r="I108" i="7" s="1"/>
  <c r="I114" i="7" s="1"/>
  <c r="K31" i="7"/>
  <c r="I161" i="6"/>
  <c r="H151" i="6"/>
  <c r="B151" i="6"/>
  <c r="I129" i="6"/>
  <c r="I123" i="6"/>
  <c r="I143" i="6" s="1"/>
  <c r="I102" i="6"/>
  <c r="I100" i="6"/>
  <c r="I99" i="6"/>
  <c r="I98" i="6"/>
  <c r="I97" i="6"/>
  <c r="I90" i="6"/>
  <c r="I89" i="6"/>
  <c r="I87" i="6"/>
  <c r="I86" i="6"/>
  <c r="H68" i="6"/>
  <c r="I67" i="6"/>
  <c r="H66" i="6"/>
  <c r="I65" i="6"/>
  <c r="I66" i="6" s="1"/>
  <c r="I74" i="6" s="1"/>
  <c r="I81" i="6" s="1"/>
  <c r="I61" i="6"/>
  <c r="I46" i="6"/>
  <c r="I48" i="6" s="1"/>
  <c r="I39" i="6"/>
  <c r="G39" i="6"/>
  <c r="I35" i="6"/>
  <c r="I34" i="6"/>
  <c r="G34" i="6"/>
  <c r="I33" i="6"/>
  <c r="I32" i="6"/>
  <c r="K31" i="6"/>
  <c r="I161" i="5"/>
  <c r="H151" i="5"/>
  <c r="B151" i="5"/>
  <c r="I129" i="5"/>
  <c r="I123" i="5"/>
  <c r="I143" i="5" s="1"/>
  <c r="I102" i="5"/>
  <c r="I100" i="5"/>
  <c r="I99" i="5"/>
  <c r="I98" i="5"/>
  <c r="I97" i="5"/>
  <c r="I89" i="5"/>
  <c r="I86" i="5"/>
  <c r="H68" i="5"/>
  <c r="I67" i="5"/>
  <c r="H66" i="5"/>
  <c r="I65" i="5"/>
  <c r="I66" i="5" s="1"/>
  <c r="I74" i="5" s="1"/>
  <c r="I81" i="5" s="1"/>
  <c r="I61" i="5"/>
  <c r="I90" i="5" s="1"/>
  <c r="I46" i="5"/>
  <c r="I39" i="5"/>
  <c r="G39" i="5"/>
  <c r="I35" i="5"/>
  <c r="I34" i="5"/>
  <c r="G34" i="5"/>
  <c r="I33" i="5"/>
  <c r="I32" i="5"/>
  <c r="K31" i="5"/>
  <c r="I161" i="4"/>
  <c r="H151" i="4"/>
  <c r="B151" i="4"/>
  <c r="I129" i="4"/>
  <c r="I123" i="4"/>
  <c r="I143" i="4" s="1"/>
  <c r="I103" i="4"/>
  <c r="I102" i="4"/>
  <c r="I100" i="4"/>
  <c r="I99" i="4"/>
  <c r="I98" i="4"/>
  <c r="I97" i="4"/>
  <c r="I90" i="4"/>
  <c r="I89" i="4"/>
  <c r="I87" i="4"/>
  <c r="I86" i="4"/>
  <c r="H68" i="4"/>
  <c r="I67" i="4"/>
  <c r="H66" i="4"/>
  <c r="I65" i="4"/>
  <c r="I66" i="4" s="1"/>
  <c r="I74" i="4" s="1"/>
  <c r="I81" i="4" s="1"/>
  <c r="I61" i="4"/>
  <c r="I46" i="4"/>
  <c r="I39" i="4"/>
  <c r="G39" i="4"/>
  <c r="I35" i="4"/>
  <c r="I34" i="4"/>
  <c r="G34" i="4"/>
  <c r="I32" i="4"/>
  <c r="K31" i="4"/>
  <c r="I161" i="3"/>
  <c r="H151" i="3"/>
  <c r="B151" i="3"/>
  <c r="I129" i="3"/>
  <c r="I123" i="3"/>
  <c r="I143" i="3" s="1"/>
  <c r="I102" i="3"/>
  <c r="I100" i="3"/>
  <c r="I99" i="3"/>
  <c r="I98" i="3"/>
  <c r="I97" i="3"/>
  <c r="I90" i="3"/>
  <c r="I89" i="3"/>
  <c r="I87" i="3"/>
  <c r="I86" i="3"/>
  <c r="H68" i="3"/>
  <c r="I67" i="3"/>
  <c r="H66" i="3"/>
  <c r="I65" i="3"/>
  <c r="I66" i="3" s="1"/>
  <c r="I74" i="3" s="1"/>
  <c r="I81" i="3" s="1"/>
  <c r="I61" i="3"/>
  <c r="I46" i="3"/>
  <c r="I48" i="3" s="1"/>
  <c r="I39" i="3"/>
  <c r="G39" i="3"/>
  <c r="I35" i="3"/>
  <c r="I34" i="3"/>
  <c r="G34" i="3"/>
  <c r="I33" i="3"/>
  <c r="I32" i="3"/>
  <c r="K31" i="3"/>
  <c r="I161" i="2"/>
  <c r="H151" i="2"/>
  <c r="B151" i="2"/>
  <c r="I129" i="2"/>
  <c r="I123" i="2"/>
  <c r="I143" i="2" s="1"/>
  <c r="I102" i="2"/>
  <c r="I100" i="2"/>
  <c r="I99" i="2"/>
  <c r="I98" i="2"/>
  <c r="I97" i="2"/>
  <c r="I90" i="2"/>
  <c r="I89" i="2"/>
  <c r="I87" i="2"/>
  <c r="I86" i="2"/>
  <c r="H68" i="2"/>
  <c r="I67" i="2"/>
  <c r="H66" i="2"/>
  <c r="I65" i="2"/>
  <c r="I66" i="2" s="1"/>
  <c r="I74" i="2" s="1"/>
  <c r="I81" i="2" s="1"/>
  <c r="I61" i="2"/>
  <c r="I46" i="2"/>
  <c r="I48" i="2" s="1"/>
  <c r="I39" i="2"/>
  <c r="G39" i="2"/>
  <c r="I35" i="2"/>
  <c r="I34" i="2"/>
  <c r="G34" i="2"/>
  <c r="I33" i="2"/>
  <c r="I38" i="2" s="1"/>
  <c r="I32" i="2"/>
  <c r="K31" i="2"/>
  <c r="F10" i="1"/>
  <c r="D10" i="1"/>
  <c r="C10" i="1"/>
  <c r="F9" i="1"/>
  <c r="D9" i="1"/>
  <c r="C9" i="1"/>
  <c r="F8" i="1"/>
  <c r="D8" i="1"/>
  <c r="C8" i="1"/>
  <c r="F7" i="1"/>
  <c r="D7" i="1"/>
  <c r="C7" i="1"/>
  <c r="F6" i="1"/>
  <c r="D6" i="1"/>
  <c r="C6" i="1"/>
  <c r="F5" i="1"/>
  <c r="D5" i="1"/>
  <c r="C5" i="1"/>
  <c r="F4" i="1"/>
  <c r="D4" i="1"/>
  <c r="C4" i="1"/>
  <c r="F3" i="1"/>
  <c r="D3" i="1"/>
  <c r="C3" i="1"/>
  <c r="I74" i="9" l="1"/>
  <c r="I81" i="9" s="1"/>
  <c r="I38" i="9"/>
  <c r="J55" i="9" s="1"/>
  <c r="I38" i="8"/>
  <c r="J60" i="8" s="1"/>
  <c r="I38" i="6"/>
  <c r="J60" i="6" s="1"/>
  <c r="I38" i="5"/>
  <c r="J57" i="5" s="1"/>
  <c r="I38" i="4"/>
  <c r="I41" i="4" s="1"/>
  <c r="I38" i="3"/>
  <c r="J107" i="3"/>
  <c r="I108" i="3" s="1"/>
  <c r="I114" i="3" s="1"/>
  <c r="J107" i="2"/>
  <c r="I108" i="2" s="1"/>
  <c r="I114" i="2" s="1"/>
  <c r="J58" i="2"/>
  <c r="J54" i="2"/>
  <c r="I41" i="2"/>
  <c r="J48" i="2" s="1"/>
  <c r="J57" i="2"/>
  <c r="J53" i="2"/>
  <c r="J60" i="2"/>
  <c r="J59" i="2"/>
  <c r="J55" i="2"/>
  <c r="J56" i="2"/>
  <c r="J58" i="5"/>
  <c r="J54" i="5"/>
  <c r="I41" i="5"/>
  <c r="J53" i="5"/>
  <c r="J60" i="5"/>
  <c r="J56" i="5"/>
  <c r="J55" i="5"/>
  <c r="J58" i="3"/>
  <c r="J54" i="3"/>
  <c r="I41" i="3"/>
  <c r="J86" i="3" s="1"/>
  <c r="J57" i="3"/>
  <c r="J53" i="3"/>
  <c r="J59" i="3"/>
  <c r="J56" i="3"/>
  <c r="J60" i="3"/>
  <c r="J55" i="3"/>
  <c r="J58" i="4"/>
  <c r="J54" i="4"/>
  <c r="J53" i="4"/>
  <c r="J60" i="4"/>
  <c r="J56" i="4"/>
  <c r="J59" i="4"/>
  <c r="J55" i="4"/>
  <c r="J97" i="3"/>
  <c r="J59" i="9"/>
  <c r="J54" i="9"/>
  <c r="I41" i="9"/>
  <c r="J86" i="9" s="1"/>
  <c r="J60" i="9"/>
  <c r="J56" i="9"/>
  <c r="J59" i="7"/>
  <c r="J55" i="7"/>
  <c r="J58" i="7"/>
  <c r="J54" i="7"/>
  <c r="I41" i="7"/>
  <c r="J57" i="7"/>
  <c r="J53" i="7"/>
  <c r="J60" i="7"/>
  <c r="J56" i="7"/>
  <c r="I103" i="3"/>
  <c r="J102" i="5"/>
  <c r="J107" i="4"/>
  <c r="I108" i="4" s="1"/>
  <c r="I114" i="4" s="1"/>
  <c r="I48" i="4"/>
  <c r="J107" i="5"/>
  <c r="I108" i="5" s="1"/>
  <c r="I114" i="5" s="1"/>
  <c r="I48" i="5"/>
  <c r="J48" i="5" s="1"/>
  <c r="J46" i="5"/>
  <c r="J99" i="5"/>
  <c r="J59" i="8"/>
  <c r="J55" i="8"/>
  <c r="J58" i="8"/>
  <c r="J54" i="8"/>
  <c r="I41" i="8"/>
  <c r="J100" i="8" s="1"/>
  <c r="J57" i="8"/>
  <c r="J53" i="8"/>
  <c r="J56" i="8"/>
  <c r="J102" i="8"/>
  <c r="I103" i="2"/>
  <c r="I103" i="5"/>
  <c r="J59" i="6"/>
  <c r="J55" i="6"/>
  <c r="J58" i="6"/>
  <c r="J54" i="6"/>
  <c r="I41" i="6"/>
  <c r="J86" i="6" s="1"/>
  <c r="J57" i="6"/>
  <c r="J53" i="6"/>
  <c r="I103" i="6"/>
  <c r="J90" i="7"/>
  <c r="D5" i="11"/>
  <c r="J86" i="5"/>
  <c r="J89" i="5"/>
  <c r="J97" i="5"/>
  <c r="J100" i="5"/>
  <c r="J48" i="7"/>
  <c r="I103" i="7"/>
  <c r="J97" i="7"/>
  <c r="J90" i="8"/>
  <c r="I103" i="9"/>
  <c r="I87" i="5"/>
  <c r="J87" i="5" s="1"/>
  <c r="J98" i="5"/>
  <c r="J56" i="6"/>
  <c r="I103" i="8"/>
  <c r="I5" i="11"/>
  <c r="I6" i="11" s="1"/>
  <c r="J107" i="6"/>
  <c r="I108" i="6" s="1"/>
  <c r="I114" i="6" s="1"/>
  <c r="J107" i="8"/>
  <c r="I108" i="8" s="1"/>
  <c r="I114" i="8" s="1"/>
  <c r="J107" i="9"/>
  <c r="I108" i="9" s="1"/>
  <c r="I114" i="9" s="1"/>
  <c r="D6" i="11" l="1"/>
  <c r="D7" i="11" s="1"/>
  <c r="J53" i="9"/>
  <c r="J58" i="9"/>
  <c r="J57" i="9"/>
  <c r="J48" i="9"/>
  <c r="J97" i="9"/>
  <c r="J99" i="9"/>
  <c r="J102" i="9"/>
  <c r="J90" i="9"/>
  <c r="J99" i="8"/>
  <c r="J98" i="8"/>
  <c r="J97" i="8"/>
  <c r="J48" i="8"/>
  <c r="J89" i="8"/>
  <c r="J61" i="7"/>
  <c r="I80" i="7" s="1"/>
  <c r="J97" i="6"/>
  <c r="J99" i="6"/>
  <c r="J59" i="5"/>
  <c r="J57" i="4"/>
  <c r="J99" i="4"/>
  <c r="J86" i="4"/>
  <c r="J46" i="4"/>
  <c r="J90" i="4"/>
  <c r="J97" i="4"/>
  <c r="J87" i="4"/>
  <c r="J48" i="4"/>
  <c r="J90" i="3"/>
  <c r="J102" i="3"/>
  <c r="J99" i="3"/>
  <c r="J46" i="3"/>
  <c r="J90" i="2"/>
  <c r="J87" i="2"/>
  <c r="J97" i="2"/>
  <c r="J102" i="2"/>
  <c r="J46" i="2"/>
  <c r="J99" i="2"/>
  <c r="J86" i="2"/>
  <c r="J91" i="4"/>
  <c r="J88" i="4"/>
  <c r="J47" i="4"/>
  <c r="J101" i="4"/>
  <c r="I139" i="4"/>
  <c r="J100" i="4"/>
  <c r="J89" i="4"/>
  <c r="J98" i="4"/>
  <c r="J61" i="3"/>
  <c r="I80" i="3" s="1"/>
  <c r="I139" i="5"/>
  <c r="J91" i="5"/>
  <c r="J101" i="5"/>
  <c r="J103" i="5" s="1"/>
  <c r="I113" i="5" s="1"/>
  <c r="I115" i="5" s="1"/>
  <c r="I142" i="5" s="1"/>
  <c r="J47" i="5"/>
  <c r="J88" i="5"/>
  <c r="I92" i="5" s="1"/>
  <c r="I141" i="5" s="1"/>
  <c r="J90" i="5"/>
  <c r="I139" i="6"/>
  <c r="J100" i="6"/>
  <c r="J98" i="6"/>
  <c r="J89" i="6"/>
  <c r="J102" i="6"/>
  <c r="J91" i="6"/>
  <c r="J88" i="6"/>
  <c r="J47" i="6"/>
  <c r="J87" i="6"/>
  <c r="J101" i="6"/>
  <c r="J46" i="6"/>
  <c r="J48" i="6"/>
  <c r="J61" i="8"/>
  <c r="I80" i="8" s="1"/>
  <c r="I139" i="9"/>
  <c r="J100" i="9"/>
  <c r="J98" i="9"/>
  <c r="J89" i="9"/>
  <c r="J91" i="9"/>
  <c r="J88" i="9"/>
  <c r="J47" i="9"/>
  <c r="J87" i="9"/>
  <c r="J101" i="9"/>
  <c r="J46" i="9"/>
  <c r="J91" i="2"/>
  <c r="J88" i="2"/>
  <c r="J47" i="2"/>
  <c r="I49" i="2" s="1"/>
  <c r="I79" i="2" s="1"/>
  <c r="J100" i="2"/>
  <c r="I139" i="2"/>
  <c r="J101" i="2"/>
  <c r="J98" i="2"/>
  <c r="J89" i="2"/>
  <c r="I7" i="11"/>
  <c r="I8" i="11" s="1"/>
  <c r="I9" i="11" s="1"/>
  <c r="I49" i="5"/>
  <c r="I79" i="5" s="1"/>
  <c r="I139" i="7"/>
  <c r="J100" i="7"/>
  <c r="J98" i="7"/>
  <c r="J89" i="7"/>
  <c r="J102" i="7"/>
  <c r="J91" i="7"/>
  <c r="J86" i="7"/>
  <c r="J88" i="7"/>
  <c r="J47" i="7"/>
  <c r="J87" i="7"/>
  <c r="J46" i="7"/>
  <c r="J101" i="7"/>
  <c r="J99" i="7"/>
  <c r="J61" i="4"/>
  <c r="I80" i="4" s="1"/>
  <c r="J91" i="3"/>
  <c r="J88" i="3"/>
  <c r="J47" i="3"/>
  <c r="J87" i="3"/>
  <c r="J48" i="3"/>
  <c r="I139" i="3"/>
  <c r="J101" i="3"/>
  <c r="J98" i="3"/>
  <c r="J100" i="3"/>
  <c r="J89" i="3"/>
  <c r="J61" i="5"/>
  <c r="I80" i="5" s="1"/>
  <c r="J61" i="6"/>
  <c r="I80" i="6" s="1"/>
  <c r="I139" i="8"/>
  <c r="J91" i="8"/>
  <c r="J86" i="8"/>
  <c r="J88" i="8"/>
  <c r="J47" i="8"/>
  <c r="J101" i="8"/>
  <c r="J103" i="8" s="1"/>
  <c r="I113" i="8" s="1"/>
  <c r="I115" i="8" s="1"/>
  <c r="I142" i="8" s="1"/>
  <c r="J87" i="8"/>
  <c r="J46" i="8"/>
  <c r="J90" i="6"/>
  <c r="J61" i="9"/>
  <c r="I80" i="9" s="1"/>
  <c r="J102" i="4"/>
  <c r="J61" i="2"/>
  <c r="I80" i="2" s="1"/>
  <c r="D8" i="11" l="1"/>
  <c r="D9" i="11" s="1"/>
  <c r="I49" i="9"/>
  <c r="I79" i="9" s="1"/>
  <c r="I92" i="9"/>
  <c r="I141" i="9" s="1"/>
  <c r="J103" i="9"/>
  <c r="I113" i="9" s="1"/>
  <c r="I115" i="9" s="1"/>
  <c r="I142" i="9" s="1"/>
  <c r="J103" i="7"/>
  <c r="I113" i="7" s="1"/>
  <c r="I115" i="7" s="1"/>
  <c r="I142" i="7" s="1"/>
  <c r="I92" i="6"/>
  <c r="I141" i="6" s="1"/>
  <c r="J103" i="6"/>
  <c r="I113" i="6" s="1"/>
  <c r="I115" i="6" s="1"/>
  <c r="I142" i="6" s="1"/>
  <c r="I49" i="4"/>
  <c r="I79" i="4" s="1"/>
  <c r="I92" i="4"/>
  <c r="I141" i="4" s="1"/>
  <c r="J103" i="4"/>
  <c r="I113" i="4" s="1"/>
  <c r="I115" i="4" s="1"/>
  <c r="I142" i="4" s="1"/>
  <c r="J103" i="3"/>
  <c r="I113" i="3" s="1"/>
  <c r="I115" i="3" s="1"/>
  <c r="I142" i="3" s="1"/>
  <c r="I92" i="3"/>
  <c r="I141" i="3" s="1"/>
  <c r="I49" i="3"/>
  <c r="I79" i="3" s="1"/>
  <c r="I82" i="3" s="1"/>
  <c r="I140" i="3" s="1"/>
  <c r="I144" i="3" s="1"/>
  <c r="J103" i="2"/>
  <c r="I113" i="2" s="1"/>
  <c r="I115" i="2" s="1"/>
  <c r="I142" i="2" s="1"/>
  <c r="I82" i="2"/>
  <c r="I140" i="2" s="1"/>
  <c r="I92" i="2"/>
  <c r="I141" i="2" s="1"/>
  <c r="I11" i="11"/>
  <c r="I12" i="11"/>
  <c r="I10" i="11"/>
  <c r="I82" i="4"/>
  <c r="I140" i="4" s="1"/>
  <c r="I82" i="9"/>
  <c r="I140" i="9" s="1"/>
  <c r="I144" i="9" s="1"/>
  <c r="I82" i="5"/>
  <c r="I140" i="5" s="1"/>
  <c r="I144" i="5" s="1"/>
  <c r="I49" i="8"/>
  <c r="I79" i="8" s="1"/>
  <c r="I82" i="8" s="1"/>
  <c r="I140" i="8" s="1"/>
  <c r="I49" i="6"/>
  <c r="I79" i="6" s="1"/>
  <c r="I82" i="6" s="1"/>
  <c r="I140" i="6" s="1"/>
  <c r="I92" i="8"/>
  <c r="I141" i="8" s="1"/>
  <c r="I49" i="7"/>
  <c r="I79" i="7" s="1"/>
  <c r="I82" i="7" s="1"/>
  <c r="I140" i="7" s="1"/>
  <c r="I144" i="7" s="1"/>
  <c r="I92" i="7"/>
  <c r="I141" i="7" s="1"/>
  <c r="I13" i="11" l="1"/>
  <c r="D12" i="11"/>
  <c r="D10" i="11"/>
  <c r="D11" i="11"/>
  <c r="I144" i="8"/>
  <c r="I144" i="6"/>
  <c r="J127" i="6" s="1"/>
  <c r="I144" i="4"/>
  <c r="J127" i="4" s="1"/>
  <c r="I144" i="2"/>
  <c r="J127" i="2" s="1"/>
  <c r="J127" i="8"/>
  <c r="J127" i="9"/>
  <c r="J127" i="5"/>
  <c r="J127" i="7"/>
  <c r="J127" i="3"/>
  <c r="D13" i="11" l="1"/>
  <c r="D16" i="11" s="1"/>
  <c r="H11" i="1" s="1"/>
  <c r="G11" i="1" s="1"/>
  <c r="I11" i="1" s="1"/>
  <c r="J128" i="2"/>
  <c r="J131" i="2" s="1"/>
  <c r="J128" i="7"/>
  <c r="J132" i="7" s="1"/>
  <c r="J128" i="3"/>
  <c r="J130" i="3" s="1"/>
  <c r="J128" i="4"/>
  <c r="J130" i="4" s="1"/>
  <c r="J128" i="6"/>
  <c r="J128" i="9"/>
  <c r="J130" i="9" s="1"/>
  <c r="J128" i="8"/>
  <c r="J132" i="8" s="1"/>
  <c r="J128" i="5"/>
  <c r="J130" i="5" s="1"/>
  <c r="J133" i="8" l="1"/>
  <c r="J130" i="2"/>
  <c r="J132" i="2"/>
  <c r="J131" i="9"/>
  <c r="J133" i="7"/>
  <c r="J130" i="7"/>
  <c r="J131" i="5"/>
  <c r="J133" i="5"/>
  <c r="J132" i="5"/>
  <c r="J133" i="2"/>
  <c r="J131" i="4"/>
  <c r="J132" i="4"/>
  <c r="J130" i="8"/>
  <c r="J133" i="9"/>
  <c r="J132" i="9"/>
  <c r="J130" i="6"/>
  <c r="J131" i="6"/>
  <c r="J133" i="6"/>
  <c r="J132" i="6"/>
  <c r="J131" i="3"/>
  <c r="J133" i="3"/>
  <c r="J132" i="3"/>
  <c r="J131" i="8"/>
  <c r="J133" i="4"/>
  <c r="J131" i="7"/>
  <c r="J134" i="9" l="1"/>
  <c r="I145" i="9" s="1"/>
  <c r="I146" i="9" s="1"/>
  <c r="D151" i="9" s="1"/>
  <c r="F151" i="9" s="1"/>
  <c r="E10" i="1" s="1"/>
  <c r="G10" i="1" s="1"/>
  <c r="J134" i="5"/>
  <c r="I145" i="5" s="1"/>
  <c r="I146" i="5" s="1"/>
  <c r="D151" i="5" s="1"/>
  <c r="F151" i="5" s="1"/>
  <c r="I151" i="5" s="1"/>
  <c r="I152" i="5" s="1"/>
  <c r="I154" i="5" s="1"/>
  <c r="I160" i="5" s="1"/>
  <c r="I162" i="5" s="1"/>
  <c r="J134" i="2"/>
  <c r="I145" i="2" s="1"/>
  <c r="I146" i="2" s="1"/>
  <c r="D151" i="2" s="1"/>
  <c r="F151" i="2" s="1"/>
  <c r="I151" i="2" s="1"/>
  <c r="I152" i="2" s="1"/>
  <c r="I154" i="2" s="1"/>
  <c r="I160" i="2" s="1"/>
  <c r="I162" i="2" s="1"/>
  <c r="J134" i="8"/>
  <c r="I145" i="8" s="1"/>
  <c r="I146" i="8" s="1"/>
  <c r="D151" i="8" s="1"/>
  <c r="F151" i="8" s="1"/>
  <c r="I151" i="8" s="1"/>
  <c r="I152" i="8" s="1"/>
  <c r="I154" i="8" s="1"/>
  <c r="I160" i="8" s="1"/>
  <c r="I162" i="8" s="1"/>
  <c r="J134" i="7"/>
  <c r="I145" i="7" s="1"/>
  <c r="I146" i="7" s="1"/>
  <c r="D151" i="7" s="1"/>
  <c r="F151" i="7" s="1"/>
  <c r="I151" i="7" s="1"/>
  <c r="I152" i="7" s="1"/>
  <c r="I154" i="7" s="1"/>
  <c r="I160" i="7" s="1"/>
  <c r="I162" i="7" s="1"/>
  <c r="J134" i="6"/>
  <c r="I145" i="6" s="1"/>
  <c r="I146" i="6" s="1"/>
  <c r="D151" i="6" s="1"/>
  <c r="F151" i="6" s="1"/>
  <c r="I151" i="6" s="1"/>
  <c r="I152" i="6" s="1"/>
  <c r="I154" i="6" s="1"/>
  <c r="I160" i="6" s="1"/>
  <c r="I162" i="6" s="1"/>
  <c r="E6" i="1"/>
  <c r="G6" i="1" s="1"/>
  <c r="I6" i="1" s="1"/>
  <c r="J134" i="4"/>
  <c r="I145" i="4" s="1"/>
  <c r="I146" i="4" s="1"/>
  <c r="D151" i="4" s="1"/>
  <c r="F151" i="4" s="1"/>
  <c r="E5" i="1" s="1"/>
  <c r="G5" i="1" s="1"/>
  <c r="J134" i="3"/>
  <c r="I145" i="3" s="1"/>
  <c r="I146" i="3" s="1"/>
  <c r="D151" i="3" s="1"/>
  <c r="F151" i="3" s="1"/>
  <c r="I151" i="3" s="1"/>
  <c r="I152" i="3" s="1"/>
  <c r="I154" i="3" s="1"/>
  <c r="I160" i="3" s="1"/>
  <c r="I162" i="3" s="1"/>
  <c r="I151" i="9" l="1"/>
  <c r="I152" i="9" s="1"/>
  <c r="I154" i="9" s="1"/>
  <c r="I160" i="9" s="1"/>
  <c r="I162" i="9" s="1"/>
  <c r="E9" i="1"/>
  <c r="G9" i="1" s="1"/>
  <c r="I9" i="1" s="1"/>
  <c r="I151" i="4"/>
  <c r="I152" i="4" s="1"/>
  <c r="I154" i="4" s="1"/>
  <c r="I160" i="4" s="1"/>
  <c r="I162" i="4" s="1"/>
  <c r="E4" i="1"/>
  <c r="G4" i="1" s="1"/>
  <c r="I4" i="1" s="1"/>
  <c r="E3" i="1"/>
  <c r="G3" i="1" s="1"/>
  <c r="H3" i="1" s="1"/>
  <c r="E7" i="1"/>
  <c r="G7" i="1" s="1"/>
  <c r="I7" i="1" s="1"/>
  <c r="E8" i="1"/>
  <c r="G8" i="1" s="1"/>
  <c r="I8" i="1" s="1"/>
  <c r="H6" i="1"/>
  <c r="I3" i="1"/>
  <c r="I10" i="1"/>
  <c r="H10" i="1"/>
  <c r="I5" i="1"/>
  <c r="H5" i="1"/>
  <c r="H9" i="1" l="1"/>
  <c r="H7" i="1"/>
  <c r="H4" i="1"/>
  <c r="H8" i="1"/>
  <c r="H12" i="1" s="1"/>
  <c r="G12" i="1"/>
  <c r="I12" i="1"/>
</calcChain>
</file>

<file path=xl/comments1.xml><?xml version="1.0" encoding="utf-8"?>
<comments xmlns="http://schemas.openxmlformats.org/spreadsheetml/2006/main">
  <authors>
    <author/>
  </authors>
  <commentList>
    <comment ref="M34" authorId="0">
      <text>
        <r>
          <rPr>
            <sz val="11"/>
            <color rgb="FF000000"/>
            <rFont val="Calibri"/>
            <scheme val="minor"/>
          </rPr>
          <t>======
ID#AAAAnhWjjXY
UFERSA    (2023-01-19 11:19:46)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ID#AAAAnhWjjWI
UFERSA    (2023-01-19 11:19:46)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ID#AAAAnhWjjVY
UFERSA    (2023-01-19 11:19:46)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ID#AAAAnhWjjaw
UFERSA    (2023-01-19 11:19:46)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ID#AAAAnhWjjbE
UFERSA    (2023-01-19 11:19:46)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ID#AAAAnhWjjX8
UFERSA    (2023-01-19 11:19:46)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ID#AAAAoZLmjEA
Assessoria Contábil Proad    (2023-01-20 15:50:38)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ID#AAAAnhWjjb8
Assessoria Contábil Proad    (2023-01-19 11:43:16)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ID#AAAAnhWjjZI
UFERSA    (2023-01-19 11:19:46)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ID#AAAAnhWjjbI
UFERSA    (2023-01-19 11:19:46)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ID#AAAAnhWjjX0
UFERSA    (2023-01-19 11:19:46)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ID#AAAAnhWjjZM
UFERSA    (2023-01-19 11:19:46)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mtIFTHJs2Qs6/g/YyL/zX2O1rdw=="/>
    </ext>
  </extLst>
</comments>
</file>

<file path=xl/comments2.xml><?xml version="1.0" encoding="utf-8"?>
<comments xmlns="http://schemas.openxmlformats.org/spreadsheetml/2006/main">
  <authors>
    <author/>
  </authors>
  <commentList>
    <comment ref="M34" authorId="0">
      <text>
        <r>
          <rPr>
            <sz val="11"/>
            <color rgb="FF000000"/>
            <rFont val="Calibri"/>
            <scheme val="minor"/>
          </rPr>
          <t>======
ID#AAAAnhWjjZ8
UFERSA    (2023-01-19 11:19:46)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ID#AAAAnhWjjV4
UFERSA    (2023-01-19 11:19:46)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ID#AAAAnhWjjVw
UFERSA    (2023-01-19 11:19:46)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ID#AAAAnhWjjW8
UFERSA    (2023-01-19 11:19:46)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ID#AAAAnhWjjWc
UFERSA    (2023-01-19 11:19:46)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ID#AAAAnhWjjVs
UFERSA    (2023-01-19 11:19:46)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ID#AAAAoZLmjEE
Assessoria Contábil Proad    (2023-01-20 15:50:51)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ID#AAAAnhWjjcA
Assessoria Contábil Proad    (2023-01-19 11:43:31)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ID#AAAAnhWjjZk
UFERSA    (2023-01-19 11:19:46)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ID#AAAAnhWjjWo
UFERSA    (2023-01-19 11:19:46)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ID#AAAAnhWjjVk
UFERSA    (2023-01-19 11:19:46)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ID#AAAAnhWjjXE
UFERSA    (2023-01-19 11:19:46)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07lFyWEjtZu+Mq9kJ0pNO7WsmAQ=="/>
    </ext>
  </extLst>
</comments>
</file>

<file path=xl/comments3.xml><?xml version="1.0" encoding="utf-8"?>
<comments xmlns="http://schemas.openxmlformats.org/spreadsheetml/2006/main">
  <authors>
    <author/>
  </authors>
  <commentList>
    <comment ref="M34" authorId="0">
      <text>
        <r>
          <rPr>
            <sz val="11"/>
            <color rgb="FF000000"/>
            <rFont val="Calibri"/>
            <scheme val="minor"/>
          </rPr>
          <t>======
ID#AAAAnhWjjaA
UFERSA    (2023-01-19 11:19:46)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ID#AAAAnhWjjac
UFERSA    (2023-01-19 11:19:46)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ID#AAAAnhWjjY8
UFERSA    (2023-01-19 11:19:46)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ID#AAAAnhWjjYQ
UFERSA    (2023-01-19 11:19:46)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ID#AAAAnhWjjZY
UFERSA    (2023-01-19 11:19:46)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ID#AAAAnhWjjZA
UFERSA    (2023-01-19 11:19:46)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ID#AAAAoZLmjEI
Assessoria Contábil Proad    (2023-01-20 15:51:02)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ID#AAAAnhWjjcE
Assessoria Contábil Proad    (2023-01-19 11:43:50)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ID#AAAAnhWjjV8
UFERSA    (2023-01-19 11:19:46)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ID#AAAAnhWjjXA
UFERSA    (2023-01-19 11:19:46)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ID#AAAAnhWjjY0
UFERSA    (2023-01-19 11:19:46)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ID#AAAAnhWjjW4
UFERSA    (2023-01-19 11:19:46)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r4tqbt9RHZFnYMlqX1BEdRrPulA=="/>
    </ext>
  </extLst>
</comments>
</file>

<file path=xl/comments4.xml><?xml version="1.0" encoding="utf-8"?>
<comments xmlns="http://schemas.openxmlformats.org/spreadsheetml/2006/main">
  <authors>
    <author/>
  </authors>
  <commentList>
    <comment ref="M34" authorId="0">
      <text>
        <r>
          <rPr>
            <sz val="11"/>
            <color rgb="FF000000"/>
            <rFont val="Calibri"/>
            <scheme val="minor"/>
          </rPr>
          <t>======
ID#AAAAnhWjjWg
UFERSA    (2023-01-19 11:19:46)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ID#AAAAnhWjjYA
UFERSA    (2023-01-19 11:19:46)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ID#AAAAnhWjjXU
UFERSA    (2023-01-19 11:19:46)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ID#AAAAnhWjja8
UFERSA    (2023-01-19 11:19:46)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ID#AAAAnhWjjbA
UFERSA    (2023-01-19 11:19:46)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ID#AAAAnhWjjYs
UFERSA    (2023-01-19 11:19:46)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ID#AAAAoZLmjEM
Assessoria Contábil Proad    (2023-01-20 15:51:11)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ID#AAAAnhWjjcI
Assessoria Contábil Proad    (2023-01-19 11:45:07)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ID#AAAAnhWjjak
UFERSA    (2023-01-19 11:19:46)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ID#AAAAnhWjjZQ
UFERSA    (2023-01-19 11:19:46)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ID#AAAAnhWjja4
UFERSA    (2023-01-19 11:19:46)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ID#AAAAnhWjjWY
UFERSA    (2023-01-19 11:19:46)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Z9mjFRhBvMpaq2BLQ+D/OQKn79w=="/>
    </ext>
  </extLst>
</comments>
</file>

<file path=xl/comments5.xml><?xml version="1.0" encoding="utf-8"?>
<comments xmlns="http://schemas.openxmlformats.org/spreadsheetml/2006/main">
  <authors>
    <author/>
  </authors>
  <commentList>
    <comment ref="M34" authorId="0">
      <text>
        <r>
          <rPr>
            <sz val="11"/>
            <color rgb="FF000000"/>
            <rFont val="Calibri"/>
            <scheme val="minor"/>
          </rPr>
          <t>======
ID#AAAAnhWjjZs
UFERSA    (2023-01-19 11:19:46)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ID#AAAAnhWjjYc
UFERSA    (2023-01-19 11:19:46)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ID#AAAAnhWjjWU
UFERSA    (2023-01-19 11:19:46)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ID#AAAAnhWjja0
UFERSA    (2023-01-19 11:19:46)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ID#AAAAnhWjjXM
UFERSA    (2023-01-19 11:19:46)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ID#AAAAnhWjjXQ
UFERSA    (2023-01-19 11:19:46)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ID#AAAAoZLmjEQ
Assessoria Contábil Proad    (2023-01-20 15:51:22)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ID#AAAAnhWjjcM
Assessoria Contábil Proad    (2023-01-19 11:45:25)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ID#AAAAnhWjjZc
UFERSA    (2023-01-19 11:19:46)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ID#AAAAnhWjjYg
UFERSA    (2023-01-19 11:19:46)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ID#AAAAnhWjjWQ
UFERSA    (2023-01-19 11:19:46)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ID#AAAAnhWjjas
UFERSA    (2023-01-19 11:19:46)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SYA7uJiFA9mBJ+orQb1cHHv0dGw=="/>
    </ext>
  </extLst>
</comments>
</file>

<file path=xl/comments6.xml><?xml version="1.0" encoding="utf-8"?>
<comments xmlns="http://schemas.openxmlformats.org/spreadsheetml/2006/main">
  <authors>
    <author/>
  </authors>
  <commentList>
    <comment ref="M34" authorId="0">
      <text>
        <r>
          <rPr>
            <sz val="11"/>
            <color rgb="FF000000"/>
            <rFont val="Calibri"/>
            <scheme val="minor"/>
          </rPr>
          <t>======
ID#AAAAnhWjjWw
UFERSA    (2023-01-19 11:19:46)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ID#AAAAnhWjjVo
UFERSA    (2023-01-19 11:19:46)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ID#AAAAnhWjjYk
UFERSA    (2023-01-19 11:19:46)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ID#AAAAnhWjjao
UFERSA    (2023-01-19 11:19:46)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ID#AAAAnhWjjY4
UFERSA    (2023-01-19 11:19:46)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ID#AAAAnhWjjWM
UFERSA    (2023-01-19 11:19:46)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ID#AAAAoZLmjEU
Assessoria Contábil Proad    (2023-01-20 15:51:32)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ID#AAAAnhWjjck
Assessoria Contábil Proad    (2023-01-19 12:02:21)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ID#AAAAnhWjjXo
UFERSA    (2023-01-19 11:19:46)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ID#AAAAnhWjjYw
UFERSA    (2023-01-19 11:19:46)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ID#AAAAnhWjjV0
UFERSA    (2023-01-19 11:19:46)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ID#AAAAnhWjjWs
UFERSA    (2023-01-19 11:19:46)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A2OirCXfjjjQxyHpvmP00F96Pxg=="/>
    </ext>
  </extLst>
</comments>
</file>

<file path=xl/comments7.xml><?xml version="1.0" encoding="utf-8"?>
<comments xmlns="http://schemas.openxmlformats.org/spreadsheetml/2006/main">
  <authors>
    <author/>
  </authors>
  <commentList>
    <comment ref="M34" authorId="0">
      <text>
        <r>
          <rPr>
            <sz val="11"/>
            <color rgb="FF000000"/>
            <rFont val="Calibri"/>
            <scheme val="minor"/>
          </rPr>
          <t>======
ID#AAAAnhWjjYo
UFERSA    (2023-01-19 11:19:46)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ID#AAAAnhWjjXs
UFERSA    (2023-01-19 11:19:46)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ID#AAAAnhWjjZ0
UFERSA    (2023-01-19 11:19:46)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ID#AAAAnhWjjWk
UFERSA    (2023-01-19 11:19:46)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ID#AAAAnhWjjZg
UFERSA    (2023-01-19 11:19:46)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ID#AAAAnhWjjVc
UFERSA    (2023-01-19 11:19:46)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ID#AAAAoZLmjEY
Assessoria Contábil Proad    (2023-01-20 15:51:45)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ID#AAAAnhWjjcc
Assessoria Contábil Proad    (2023-01-19 12:02:04)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ID#AAAAnhWjjW0
UFERSA    (2023-01-19 11:19:46)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ID#AAAAnhWjjYE
UFERSA    (2023-01-19 11:19:46)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ID#AAAAnhWjjXg
UFERSA    (2023-01-19 11:19:46)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ID#AAAAnhWjjZw
UFERSA    (2023-01-19 11:19:46)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bURdJ1b76fc2aKEA2nah2BQi7XQ=="/>
    </ext>
  </extLst>
</comments>
</file>

<file path=xl/comments8.xml><?xml version="1.0" encoding="utf-8"?>
<comments xmlns="http://schemas.openxmlformats.org/spreadsheetml/2006/main">
  <authors>
    <author/>
  </authors>
  <commentList>
    <comment ref="M34" authorId="0">
      <text>
        <r>
          <rPr>
            <sz val="11"/>
            <color rgb="FF000000"/>
            <rFont val="Calibri"/>
            <scheme val="minor"/>
          </rPr>
          <t>======
ID#AAAAnhWjjVg
UFERSA    (2023-01-19 11:19:46)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ID#AAAAnhWjjaE
UFERSA    (2023-01-19 11:19:46)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ID#AAAAnhWjjaQ
UFERSA    (2023-01-19 11:19:46)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ID#AAAAnhWjjbU
UFERSA    (2023-01-19 11:19:46)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ID#AAAAnhWjjbM
UFERSA    (2023-01-19 11:19:46)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ID#AAAAnhWjjWE
UFERSA    (2023-01-19 11:19:46)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ID#AAAAoZLmjEc
Assessoria Contábil Proad    (2023-01-20 15:51:54)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ID#AAAAnhWjjcQ
Assessoria Contábil Proad    (2023-01-19 11:46:35)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ID#AAAAnhWjjaM
UFERSA    (2023-01-19 11:19:46)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ID#AAAAnhWjjbQ
UFERSA    (2023-01-19 11:19:46)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ID#AAAAnhWjjXI
UFERSA    (2023-01-19 11:19:46)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ID#AAAAnhWjjaY
UFERSA    (2023-01-19 11:19:46)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/IFKdB04+eJb4Ler+opGMyEM2w=="/>
    </ext>
  </extLst>
</comments>
</file>

<file path=xl/sharedStrings.xml><?xml version="1.0" encoding="utf-8"?>
<sst xmlns="http://schemas.openxmlformats.org/spreadsheetml/2006/main" count="2785" uniqueCount="288">
  <si>
    <t>QUADRO DEMONSTRATIVO DO VALOR ESTIMADO GLOBAL DA PROPOSTA</t>
  </si>
  <si>
    <t>Item</t>
  </si>
  <si>
    <t>Descrição / Especificação</t>
  </si>
  <si>
    <t>Unidade</t>
  </si>
  <si>
    <t>Valor Unitário</t>
  </si>
  <si>
    <t>Quantidade</t>
  </si>
  <si>
    <t>Valor Mensal Estimado</t>
  </si>
  <si>
    <t>Valor Anual Estimado</t>
  </si>
  <si>
    <t>Valor Estimado 30 meses</t>
  </si>
  <si>
    <t>DESPESAS COM HORAS EXTRAS</t>
  </si>
  <si>
    <t>-</t>
  </si>
  <si>
    <t>VALOR TOTAL=</t>
  </si>
  <si>
    <t>PLANILHA DE CUSTOS E FORMAÇÕES DE PREÇOS - UFERSA</t>
  </si>
  <si>
    <t xml:space="preserve">Processo nº: </t>
  </si>
  <si>
    <t xml:space="preserve">Licitação nº: </t>
  </si>
  <si>
    <t>Pregão nº XXXX/20XX</t>
  </si>
  <si>
    <t>Data do Pregão:</t>
  </si>
  <si>
    <t>DD/MM/AAAA</t>
  </si>
  <si>
    <t>Horário:</t>
  </si>
  <si>
    <t>XX:XX hrs</t>
  </si>
  <si>
    <t>DISCRIMINAÇÃO DOS SERVIÇOS (DADOS REFERENTES À CONTRATAÇÃO)</t>
  </si>
  <si>
    <t>INFORMAÇÕES E DADOS PARA CÁLCULO</t>
  </si>
  <si>
    <t>A</t>
  </si>
  <si>
    <t>Data de apresentação da proposta (dia/mês/ano)</t>
  </si>
  <si>
    <t>Informar a Data da Apresentação da Proposta</t>
  </si>
  <si>
    <t>B</t>
  </si>
  <si>
    <t>Município/ UF</t>
  </si>
  <si>
    <t>Informar o Município e UF</t>
  </si>
  <si>
    <t>C</t>
  </si>
  <si>
    <t>Ano Acordo, Convenção ou Sentença Normativa em Dissídio Coletivo</t>
  </si>
  <si>
    <t>Informar qual CCT Base e Ano</t>
  </si>
  <si>
    <t>D</t>
  </si>
  <si>
    <t>Nº de meses de execução contratual</t>
  </si>
  <si>
    <t>Informar Nº de Meses da Execução Contratual de Acordo com o Termo de Referência</t>
  </si>
  <si>
    <t>IDENTIFICAÇÃO DO SERVIÇO</t>
  </si>
  <si>
    <t>Unidade de medida</t>
  </si>
  <si>
    <t>Posto de Serviço</t>
  </si>
  <si>
    <t>Informar a Unidade de Medida de Acordo com o Termo de Referência</t>
  </si>
  <si>
    <t>Quantidade total a contratar (em função da unidade de medida):</t>
  </si>
  <si>
    <t>Informar a Quantidade a Contratar de Acordo com o Termo de Referência</t>
  </si>
  <si>
    <t>Cargo:</t>
  </si>
  <si>
    <t>AUXILIAR AGROPECUÁRIO</t>
  </si>
  <si>
    <t>Informar o Cargo a ser Preenchido</t>
  </si>
  <si>
    <t>MÃO-DE-OBRA</t>
  </si>
  <si>
    <t>MÃO-DE-OBRA VINCULADA À EXECUÇÃO CONTRATUAL</t>
  </si>
  <si>
    <t>Dados complementares para composição dos custos referente à mão-de-obra</t>
  </si>
  <si>
    <t>Tipo do serviço</t>
  </si>
  <si>
    <t>Informar o Tipo de Serviço</t>
  </si>
  <si>
    <t>Classificação Brasileira de Ocupações (CBO)</t>
  </si>
  <si>
    <t>6210-05</t>
  </si>
  <si>
    <t>Informar o CBO da Ocupação</t>
  </si>
  <si>
    <t>Salário Normativo da Categoria Profissional</t>
  </si>
  <si>
    <t>Informar o Salário Normativo contido na CCT</t>
  </si>
  <si>
    <t xml:space="preserve">Categoria profissional </t>
  </si>
  <si>
    <t>Informar a Categoria Profissional</t>
  </si>
  <si>
    <t>Data base da categoria</t>
  </si>
  <si>
    <t>Informar a Data Base da Categoria</t>
  </si>
  <si>
    <t>MÓDULO 01: COMPOSIÇÃO DA REMUNERAÇÃO</t>
  </si>
  <si>
    <t>Composição da remuneração</t>
  </si>
  <si>
    <t>Valor (R$)</t>
  </si>
  <si>
    <t>Salário base</t>
  </si>
  <si>
    <t>Salário Base contido na CCT ou qualquer outro valor acima deste</t>
  </si>
  <si>
    <t>Adicional de periculosidade</t>
  </si>
  <si>
    <t>Sim/Não</t>
  </si>
  <si>
    <t>N</t>
  </si>
  <si>
    <t>Cálculo = Se Houver Adicional - Marcar S (Campo F32) para o cálculo Salario Base (Campo I31) * H32 ser gerado no Campo I32</t>
  </si>
  <si>
    <t>Adicional de insalubridade</t>
  </si>
  <si>
    <t>Cálculo = Se Houver Adicional - Marcar S (Campo F33) para o cálculo Salario Mínimo ou Regional (campo G33) x Percentual de 10%, 20% ou 40% dependendo do grau de insalubridade (campo H33) ser gerado no Campo I33</t>
  </si>
  <si>
    <t>Adicional noturno</t>
  </si>
  <si>
    <t>Cálculo = Se Houver Adicional - Marcar S (Campo F34) para o cálculo Salário Base mais adicionais que compoem a remuneração / 220h x 7 x 15,2 x percentual do Adicional Noturno (H34) a ser gerado no Campo I34</t>
  </si>
  <si>
    <t>E</t>
  </si>
  <si>
    <t xml:space="preserve">Hora noturna adicional - ou hora noturna reduzida </t>
  </si>
  <si>
    <t>Cálculo = Se Houver Adicional - Marcar S (Campo H35) para o cálculo Salário Base mais adicionais que compõem a remuneração / 220h x 7 x 15,2 x percentual do Adicional Noturno (H34) * 0,1429 a ser gerado no Campo I35</t>
  </si>
  <si>
    <t>F</t>
  </si>
  <si>
    <t>Adicional de hora extra no feriado</t>
  </si>
  <si>
    <t>G</t>
  </si>
  <si>
    <t>Outros (especificar)</t>
  </si>
  <si>
    <t>Total da Remuneração - Base de cálculo para encargos trabalhistas</t>
  </si>
  <si>
    <t>H</t>
  </si>
  <si>
    <t>Intrajornada</t>
  </si>
  <si>
    <t>Cálculo = Se Houver Intrajornada - Marcar S (Campo F39) para o cálculo Salário Base mais adicionais que compoem a remuneração / 220h x 1,5 (Adicional de 50%) x 15 dias (Postos 12x36); Atentar-se para adicionar a porcetagem do Adicional Noturno (*1+%) quando houver.</t>
  </si>
  <si>
    <t>I</t>
  </si>
  <si>
    <t>TOTAL DA REMUNERAÇÃO</t>
  </si>
  <si>
    <t>Soma dos Itens A a G</t>
  </si>
  <si>
    <t>MÓDULO 02: ENCARGOS E BENEFÍCIOS ANUAIS, MENSAIS E DIÁRIOS</t>
  </si>
  <si>
    <t>Submódulo 2.1 - 13º (décimo terceiro) salário e adicional de férias</t>
  </si>
  <si>
    <t>2.1</t>
  </si>
  <si>
    <t>13º salário e adicional de férias</t>
  </si>
  <si>
    <t>(%)</t>
  </si>
  <si>
    <t xml:space="preserve">13º salário </t>
  </si>
  <si>
    <t>Cálculo = 1/12 (Campo I46) x Total da Remuneração (Campo I41)</t>
  </si>
  <si>
    <t>Férias e Adicional de Férias</t>
  </si>
  <si>
    <t>Cálculo = 0,1210 (Férias e Adicional de Férias) x Total da Remuneração (Campo I41)</t>
  </si>
  <si>
    <t>Incidência do submódulo 2.2 sobre o 13º Salário, Férias e Adicional de Férias</t>
  </si>
  <si>
    <t>Cálculo = Percentuais dos Campos I46, I47 e I97 x Total do Submódulo 2.2 (Campo I61) x Total ds Remuneração (Campo I41)</t>
  </si>
  <si>
    <t xml:space="preserve">TOTAL </t>
  </si>
  <si>
    <t>Soma dos Itens A a C</t>
  </si>
  <si>
    <t>Submódulo 2.2 - Encargos previdenciários (GPS), Fundo de Garantia por Tempo de Serviço (FGTS) e outras contribuições</t>
  </si>
  <si>
    <t>2.2</t>
  </si>
  <si>
    <t>GPS, FGTS e outras contribuições</t>
  </si>
  <si>
    <t>INSS</t>
  </si>
  <si>
    <t>Cálculo = Percentual Legal de 20% (Campo I53) x Total da Remuneração (Campo I38)</t>
  </si>
  <si>
    <t>Salário Educação</t>
  </si>
  <si>
    <t>Cálculo = Percentual Legal de 2,50% (Campo I54) x Total da Remuneração (Campo I38)</t>
  </si>
  <si>
    <t>Seguro Acidente do Trabalho (RATxFAP)</t>
  </si>
  <si>
    <t>RAT</t>
  </si>
  <si>
    <t>FAT</t>
  </si>
  <si>
    <t>Cálculo = Multiplicção dos Fatores RAT x FAT - Valor que poderá ser no máximo de 3% (Campo I55) x Total da Remuneração (Campo I38)</t>
  </si>
  <si>
    <t>SESC ou SESI</t>
  </si>
  <si>
    <t>Cálculo = Percentual Legal de 1,50% (Campo I56) x Total da Remuneração (Campo I38)</t>
  </si>
  <si>
    <t>SENAI ou SENAC</t>
  </si>
  <si>
    <t>Cálculo = Percentual Legal de 1,00% (Campo I57) x Total da Remuneração (Campo I38)</t>
  </si>
  <si>
    <t>SEBRAE</t>
  </si>
  <si>
    <t>Cálculo = Percentual Legal de 0,60% (Campo I58) x Total da Remuneração (Campo I38)</t>
  </si>
  <si>
    <t>INCRA</t>
  </si>
  <si>
    <t>Cálculo = Percentual Legal de 0,20% (Campo I59) x Total da Remuneração (Campo I38)</t>
  </si>
  <si>
    <t>FGTS</t>
  </si>
  <si>
    <t>Cálculo = Percentual Legal de 8,00% (Campo I60) x Total da Remuneração (Campo I38)</t>
  </si>
  <si>
    <t>TOTAL</t>
  </si>
  <si>
    <t>Soma dos Itens A a H</t>
  </si>
  <si>
    <t>Submódulo 2.3 - Benefícios Mensais e Diários</t>
  </si>
  <si>
    <t>2.3</t>
  </si>
  <si>
    <t>Benefícios Mensais e Diários</t>
  </si>
  <si>
    <t>Transporte</t>
  </si>
  <si>
    <t>SIM/NÃO</t>
  </si>
  <si>
    <t>Valor</t>
  </si>
  <si>
    <t>Passagens</t>
  </si>
  <si>
    <t>Dias</t>
  </si>
  <si>
    <t>Desconto</t>
  </si>
  <si>
    <t>Caso não seja previsto Auxílio Transporte, marcar a opção "N" no Campo D66</t>
  </si>
  <si>
    <t>Cálculo = Valor Unitário da Passagem (Campo E66) x Quant. (Campo F66) x Total de Dias (Campo G66) - Desconto (6% do Salário Base - Campo H63)</t>
  </si>
  <si>
    <t>Auxílio-Refeição/Alimentação</t>
  </si>
  <si>
    <t>Caso não seja previsto Auxílio Alimentaçõ/Refeição, marcar a opção "N" no Campo E68</t>
  </si>
  <si>
    <t>Cálculo = Valor Unitário do Vale (Campo F68) x Total de Dias (Campo G68) - Desconto (verificar se há ou não desconto na CCT e aplicar)</t>
  </si>
  <si>
    <t>Seguro de vida, invalidez e funeral</t>
  </si>
  <si>
    <t>Inserir o valor por funcionário no campo I69 se houver previsão na CCT</t>
  </si>
  <si>
    <t>Outros</t>
  </si>
  <si>
    <t>Inserir o valor por funcionário no campo I70 se houver previsão na CCT</t>
  </si>
  <si>
    <t>Inserir o valor por funcionário no campo I71 se houver previsão na CCT</t>
  </si>
  <si>
    <t>Inserir o valor por funcionário no campo I72 se houver previsão na CCT</t>
  </si>
  <si>
    <t>Inserir o valor por funcionário no campo I73 se houver previsão na CCT</t>
  </si>
  <si>
    <t>Soma dos Itens A a E</t>
  </si>
  <si>
    <t>QUADRO RESUMO DO MÓDULO 2 - ENCARGOS E BENEFÍCIOS ANUAIS, MENSAIS E DIÁRIOS</t>
  </si>
  <si>
    <t>Encargos e Benefícios Anuais, Mensais e Diários</t>
  </si>
  <si>
    <t>13º (décimo terceiro) Salário e Adicional de Férias</t>
  </si>
  <si>
    <t>Soma do Total do Módulo 2.1 extraída do Campo I49</t>
  </si>
  <si>
    <t>Soma do Total do Módulo 2.2 extraída do Campo J61</t>
  </si>
  <si>
    <t>Soma do Total do Módulo 2.3 extraída do Campo I74</t>
  </si>
  <si>
    <t>Soma dos Itens 2.1 + 2.2 + 2.3</t>
  </si>
  <si>
    <t xml:space="preserve">MÓDULO 03: PROVISÃO PARA RESCISÃO </t>
  </si>
  <si>
    <t>Provisão para Rescisão</t>
  </si>
  <si>
    <t>Aviso Prévio Indenizado</t>
  </si>
  <si>
    <t>Cálculo = Percentual de 1/12 * 0,0555 (Campo I86) x Total da Remuneração (Campo I41)</t>
  </si>
  <si>
    <t>Incidência do FGTS sobre o Aviso Prévio Indenizado</t>
  </si>
  <si>
    <t>Cálculo = Percentual de 8% (Campo I60) x % do API (Campo I86) x Total da Remuneração (Campo I41)</t>
  </si>
  <si>
    <t>Multa do FGTS e contribuição social sobre o Aviso Prévio Indenizado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</si>
  <si>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</si>
  <si>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Aviso Prévio Trabalhado</t>
  </si>
  <si>
    <t>Cálculo = ((1/30)*7)/12 = Percentual de 1,94% (Campo I84) x Total da Remuneração (Campo I41)</t>
  </si>
  <si>
    <t>Incidência dos encargos do submódulo 2.2 sobre o Aviso Prévio Trabalhado</t>
  </si>
  <si>
    <t>Cálculo = Percentual do Submódulo 2.2 (Campo I61) x Percentual do Aviso Prévio Trabalhado (I89) x Total da Remuneração (Campo I41)</t>
  </si>
  <si>
    <t>Multa do FGTS e contribuição social sobre o Aviso Prévio Trabalhado</t>
  </si>
  <si>
    <t>Cálculo = Anexo XII da IN 5/2017: Para os órgãos que trabalham com Conta Vinculada, a soma das Multas do FGTS (itens C + F) deve ser igual a 4%</t>
  </si>
  <si>
    <t>Soma dos Itens A a F</t>
  </si>
  <si>
    <t>MÓDULO 04: CUSTO DE REPOSIÇÃO DO PROFISSIONAL AUSENTE</t>
  </si>
  <si>
    <t>Submódulo 4.1 - Ausências Legais</t>
  </si>
  <si>
    <t>4.1</t>
  </si>
  <si>
    <t>Substituto nas Ausências Legais</t>
  </si>
  <si>
    <t>Substituto na Cobertura de Férias</t>
  </si>
  <si>
    <t>Cálculo = Percentual Calculado de 1,62% (Campo I97) x Total da Remuneração (Campo I41)</t>
  </si>
  <si>
    <t>Substituto na Cobertura das Ausências Legais</t>
  </si>
  <si>
    <t>Cálculo = Percentual Calculado de 0,28% (Campo I93) x Total da Remuneração (Campo I38)</t>
  </si>
  <si>
    <t>Substituto na Cobertura de Licença-Paternidade</t>
  </si>
  <si>
    <t>Cálculo = Percentual Calculado de 0,02% x Total da Remuneração (Campo I38)</t>
  </si>
  <si>
    <t>Substituto na Cobertura das Ausências por Acidente de Trabalho</t>
  </si>
  <si>
    <t>Cálculo = Percentual Calculado de 0,03% x Total da Remuneração (Campo I38)</t>
  </si>
  <si>
    <t>Substituto na Cobertura de Afastamento Maternidade</t>
  </si>
  <si>
    <t>Cálculo = Percentual Calculado de 0,055% x Total da Remuneração (Campo I38)</t>
  </si>
  <si>
    <t>Substituto na Cobertura de Outras Ausências (Especificar) - Ex.: Doenças</t>
  </si>
  <si>
    <t>Cálculo = 5,96 dias/ano IBGE. (5,96 dias/30 dias) x (1/12 meses) = 0,0166 = 1,66% x Total da Remuneração (Campo I38)</t>
  </si>
  <si>
    <t>Submódulo 4.2 - Intrajornada</t>
  </si>
  <si>
    <t>4.2</t>
  </si>
  <si>
    <t>Substituto na Intrajornada</t>
  </si>
  <si>
    <t xml:space="preserve"> </t>
  </si>
  <si>
    <t>Substituto no Intervalo para Repouso ou Alimentação</t>
  </si>
  <si>
    <t>QUADRO RESUMO DO MÓDULO 4 - CUSTO DE REPOSIÇÃO DO PROFISSIONAL AUSENTE</t>
  </si>
  <si>
    <t>Substituto nas Ausência Legais</t>
  </si>
  <si>
    <t>Soma Total do Submódulo 4.1 extraída do Campo J99</t>
  </si>
  <si>
    <t>Soma Total do Submódulo 4.2 extraída do Campo I103</t>
  </si>
  <si>
    <t>MÓDULO 05: INSUMOS DIVERSOS</t>
  </si>
  <si>
    <t>Insumos Diversos</t>
  </si>
  <si>
    <t>Uniformes (custo mensal por empregado)</t>
  </si>
  <si>
    <t>Cálculo = Se Houver, calcular o valor total dividir pela quantidade de meses do contrato, utilizando uma memória de cálculo em outra planilha</t>
  </si>
  <si>
    <t>Materiais (custo mensal por empregado)</t>
  </si>
  <si>
    <t>Equipamentos (custo mensal por empregado)</t>
  </si>
  <si>
    <t>Outros (Especificar)</t>
  </si>
  <si>
    <t>MÓDULO 6: CUSTOS INDIRETOS, TRIBUTOS E LUCRO</t>
  </si>
  <si>
    <t>Custos Indiretos, Tributos e Lucro</t>
  </si>
  <si>
    <t>Custos indiretos</t>
  </si>
  <si>
    <t>Cálculo = % (Campo I127) x Módulo 1 a 5 (Campo I144)</t>
  </si>
  <si>
    <t>Lucro</t>
  </si>
  <si>
    <t>Cálculo = % (Campo I128) x (Módulo 1 a 5 (Campo I144) + Custos Indiretos (Campo J127)</t>
  </si>
  <si>
    <t>Tributos</t>
  </si>
  <si>
    <t>C.1</t>
  </si>
  <si>
    <t>Tributos Federais</t>
  </si>
  <si>
    <t>PIS</t>
  </si>
  <si>
    <t>Cálculo = % (Campo I130) x Módulo 1 a 5 (Campo I144) + Custos Indiretos (Campo J127) + Lucro (Campo J128) divido pelo Fator de Divisão, conforme a tributação aplicada (presumido,real,SIMPLES). Dessa forma, encontra-se o faturamento o qual incidirá a alíquota do PIS.</t>
  </si>
  <si>
    <t>C.2</t>
  </si>
  <si>
    <t>COFINS</t>
  </si>
  <si>
    <t>Cálculo = % (Campo I131) x Módulo 1 a 5 (Campo I144) + Custos Indiretos (Campo J127) + Lucro (Campo J128) divido pelo Fator de Divisão, conforme a tributação aplicada (presumido,real,SIMPLES). Dessa forma, encontra-se o faturamento o qual incidirá a alíquota do COFINS.</t>
  </si>
  <si>
    <t>C.3</t>
  </si>
  <si>
    <t>Tibutos Municipais</t>
  </si>
  <si>
    <t>ISS</t>
  </si>
  <si>
    <t>Cálculo = % (Campo I132) x Módulo 1 a 5 (Campo I144) + Custos Indiretos (Campo J127) + Lucro (Campo J128) divido pelo Fator de Divisão, conforme a tributação aplicada (presumido,real,SIMPLES). Dessa forma, encontra-se o faturamento o qual incidirá a alíquota do ISS.</t>
  </si>
  <si>
    <t>C.4</t>
  </si>
  <si>
    <t>Outros Tributos</t>
  </si>
  <si>
    <t>QUADRO RESUMO DO CUSTO POR EMPREGADO</t>
  </si>
  <si>
    <t>Mão-de-obra vinculada  à execução contratual (valor por empregado)</t>
  </si>
  <si>
    <t>Módulo 1 - Composição da Remuneração</t>
  </si>
  <si>
    <t>Cálculo = Soma do Módulo 1 extraído do Campo I41</t>
  </si>
  <si>
    <t>Módulo 2 - Encargos e Benefícios Anuais, Mensais e Diários</t>
  </si>
  <si>
    <t>Cálculo = Soma do Módulo 2 extraído do Campo I82</t>
  </si>
  <si>
    <t>Módulo 3 - Provisão para rescisão</t>
  </si>
  <si>
    <t>Cálculo = Soma do Módulo 3 extraído do Campo I92</t>
  </si>
  <si>
    <t>Módulo 4 – Custo de Reposição do Profissional Ausente</t>
  </si>
  <si>
    <t>Cálculo = Soma do Módulo 4 extraído do Campo I115</t>
  </si>
  <si>
    <t>Módulo 5 – Insumos Diversos</t>
  </si>
  <si>
    <t>Cálculo = Soma do Módulo 5 extraído do Campo I123</t>
  </si>
  <si>
    <t>SUBTOTAL (A+B+C+D+E)</t>
  </si>
  <si>
    <t>Módulo 6 – Custos indiretos, tributos e lucro</t>
  </si>
  <si>
    <t>Cálculo = Soma do Módulo 6 extraído do Campo J134</t>
  </si>
  <si>
    <t>VALOR TOTAL POR EMPREGADO</t>
  </si>
  <si>
    <t>Soma dos Itens A a E + F</t>
  </si>
  <si>
    <t>QUADRO RESUMO - VALOR MENSAL DOS SERVIÇOS</t>
  </si>
  <si>
    <t>Tipo de Serviço (A)</t>
  </si>
  <si>
    <t>Valor Proposto por Empregado (B)</t>
  </si>
  <si>
    <t>Qtde. de Empregados por Posto (C )</t>
  </si>
  <si>
    <t>Valor Proposto por Posto (D) = (B x C)</t>
  </si>
  <si>
    <t>Qtde. de Postos (E)</t>
  </si>
  <si>
    <t>Valor Total do Serviço           (F) = (D x E)</t>
  </si>
  <si>
    <t>Valor mensal dos serviços</t>
  </si>
  <si>
    <t>Valor Mensal estimado dos produtos/materiais (Os produtos/materiais serão pagos pelo efetivo requisitado e entregues no mês).</t>
  </si>
  <si>
    <t>VALOR ESTIMADO MENSAL DA CONTRATAÇÃO</t>
  </si>
  <si>
    <t>QUADRO DEMONSTRATIVO DO VALOR GLOBAL DA PROPOSTA</t>
  </si>
  <si>
    <t>VALOR GLOBAL DA PROPOSTA</t>
  </si>
  <si>
    <t xml:space="preserve">DESCRIÇÃO </t>
  </si>
  <si>
    <t>VALOR</t>
  </si>
  <si>
    <t>Valor mensal do serviço</t>
  </si>
  <si>
    <t>Número de meses de execução contratual</t>
  </si>
  <si>
    <t>Valor global da proposta (Valor Mensal x Meses de Execução)</t>
  </si>
  <si>
    <t>AUXILIAR AGROPECUÁRIO - INSALUBRIDADE 40%</t>
  </si>
  <si>
    <t>S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</si>
  <si>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</si>
  <si>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AUXILIAR AGROPECUÁRIO - INSALUBRIDADE 20%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</si>
  <si>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</si>
  <si>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AUXILIAR AGROPECUÁRIO - VOLANTE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</si>
  <si>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</si>
  <si>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TRABLAHADOR DA IRRIGAÇÃO E DRENAGEM</t>
  </si>
  <si>
    <t>6430-10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</si>
  <si>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</si>
  <si>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OPERADOR DE MÁQUINA P/ FABRICAÇÃO DE RAÇÃO</t>
  </si>
  <si>
    <t>8414-68</t>
  </si>
  <si>
    <t>Mês</t>
  </si>
  <si>
    <t>Benefício Social Familiar</t>
  </si>
  <si>
    <t>Programa de Qualificação Profissional e Marketing</t>
  </si>
  <si>
    <t>Auxílio Saúde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</si>
  <si>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</si>
  <si>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TRATORISTA AGRÍCOLA</t>
  </si>
  <si>
    <t>6410-15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</si>
  <si>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</si>
  <si>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ENCARREGADO</t>
  </si>
  <si>
    <t>6201-10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</si>
  <si>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</si>
  <si>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AUXILIAR AGROPECUÁRIO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</si>
  <si>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TRABALHADOR DA IRRIGAÇÃO E DRENAGEM</t>
    </r>
  </si>
  <si>
    <t>SALÁRIO BASE DA CATEGORIA</t>
  </si>
  <si>
    <t>INSALUBRIDADE</t>
  </si>
  <si>
    <t>VALOR DA HORA BASE</t>
  </si>
  <si>
    <t>Encargos Sociais e Trab.</t>
  </si>
  <si>
    <t>Custos Indiretos</t>
  </si>
  <si>
    <t>VALOR DA HORA BASE (ACRESCIDO DE TRIBUTOS)</t>
  </si>
  <si>
    <t>Quant. Estimada Anual de 576 horas extras - 65%</t>
  </si>
  <si>
    <t>Quant. Estimada Anual de 144 horas extras - 65%</t>
  </si>
  <si>
    <t>Quant. Estimada Anual de 1152 horas extras - 100%</t>
  </si>
  <si>
    <t>Quant. Estimada Anual de 288 horas extras - 100%</t>
  </si>
  <si>
    <t>Quant. Estimada Anual de 0 horas de Adicional Noturno - 25%</t>
  </si>
  <si>
    <t>VALOR TOTAL ESTIMADO - ANUAL</t>
  </si>
  <si>
    <t>TOTAL DESPESAS COM HORAS EXTRAS E ADICIONAL NOTURNO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</si>
</sst>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8" formatCode="&quot;R$&quot;\ #,##0.00;[Red]\-&quot;R$&quot;\ #,##0.00"/>
    <numFmt numFmtId="164" formatCode="&quot;R$&quot;\ #,##0.00"/>
    <numFmt numFmtId="165" formatCode="&quot;R$ &quot;#,##0.00"/>
    <numFmt numFmtId="166" formatCode="_-&quot;R$ &quot;* #,##0.00_-;&quot;-R$ &quot;* #,##0.00_-;_-&quot;R$ &quot;* \-??_-;_-@"/>
    <numFmt numFmtId="167" formatCode="d/m/yyyy"/>
    <numFmt numFmtId="168" formatCode="_-* #,##0.00_-;\-* #,##0.00_-;_-* \-??_-;_-@"/>
    <numFmt numFmtId="169" formatCode="_-* #,##0.00_-;\-* #,##0.00_-;_-* &quot;-&quot;??_-;_-@"/>
    <numFmt numFmtId="170" formatCode="0.0"/>
    <numFmt numFmtId="171" formatCode="_(&quot;R$ &quot;* #,##0.00_);_(&quot;R$ &quot;* \(#,##0.00\);_(&quot;R$ &quot;* &quot;-&quot;??_);_(@_)"/>
    <numFmt numFmtId="172" formatCode="_-* #,##0.000_-;\-* #,##0.000_-;_-* &quot;-&quot;??_-;_-@"/>
    <numFmt numFmtId="173" formatCode="0.000%"/>
    <numFmt numFmtId="174" formatCode="_-* #,##0_-;\-* #,##0_-;_-* \-??_-;_-@"/>
    <numFmt numFmtId="175" formatCode="&quot;R$&quot;\ #,##0.000"/>
    <numFmt numFmtId="176" formatCode="_-* #,##0.00_-;\-* #,##0.00_-;_-* \-??_-;_-@_-"/>
  </numFmts>
  <fonts count="34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</font>
    <font>
      <b/>
      <sz val="10"/>
      <color theme="1"/>
      <name val="Arial"/>
    </font>
    <font>
      <sz val="11"/>
      <name val="Calibri"/>
    </font>
    <font>
      <b/>
      <sz val="10"/>
      <color theme="0"/>
      <name val="Arial"/>
    </font>
    <font>
      <b/>
      <sz val="10"/>
      <color rgb="FF000000"/>
      <name val="Arial"/>
    </font>
    <font>
      <b/>
      <sz val="12"/>
      <color theme="0"/>
      <name val="Arial"/>
    </font>
    <font>
      <b/>
      <i/>
      <sz val="10"/>
      <color rgb="FF000000"/>
      <name val="Arial"/>
    </font>
    <font>
      <sz val="10"/>
      <color theme="1"/>
      <name val="Arial"/>
    </font>
    <font>
      <sz val="10"/>
      <color rgb="FFFF0000"/>
      <name val="Arial"/>
    </font>
    <font>
      <i/>
      <sz val="10"/>
      <color rgb="FF000000"/>
      <name val="Arial"/>
    </font>
    <font>
      <i/>
      <sz val="10"/>
      <color theme="1"/>
      <name val="Arial"/>
    </font>
    <font>
      <b/>
      <sz val="9"/>
      <color theme="1"/>
      <name val="Arial"/>
    </font>
    <font>
      <i/>
      <sz val="9"/>
      <color theme="1"/>
      <name val="Arial"/>
    </font>
    <font>
      <sz val="9"/>
      <color theme="1"/>
      <name val="Arial"/>
    </font>
    <font>
      <sz val="10"/>
      <color theme="0"/>
      <name val="Arial"/>
    </font>
    <font>
      <b/>
      <sz val="10"/>
      <color rgb="FFFF0000"/>
      <name val="Arial"/>
    </font>
    <font>
      <b/>
      <i/>
      <sz val="10"/>
      <color theme="1"/>
      <name val="Arial"/>
    </font>
    <font>
      <b/>
      <i/>
      <sz val="10"/>
      <color rgb="FFFF0000"/>
      <name val="Arial"/>
    </font>
    <font>
      <b/>
      <u/>
      <sz val="10"/>
      <color theme="1"/>
      <name val="Arial"/>
    </font>
    <font>
      <u/>
      <sz val="10"/>
      <color theme="1"/>
      <name val="Arial"/>
    </font>
    <font>
      <b/>
      <u/>
      <sz val="10"/>
      <color theme="1"/>
      <name val="Arial"/>
    </font>
    <font>
      <b/>
      <i/>
      <u/>
      <sz val="10"/>
      <color theme="0"/>
      <name val="Arial"/>
    </font>
    <font>
      <b/>
      <sz val="11"/>
      <color theme="0"/>
      <name val="Times New Roman"/>
    </font>
    <font>
      <sz val="11"/>
      <color theme="1"/>
      <name val="Times New Roman"/>
    </font>
    <font>
      <sz val="11"/>
      <color theme="1"/>
      <name val="Calibri"/>
    </font>
    <font>
      <sz val="11"/>
      <color rgb="FFFF0000"/>
      <name val="Times New Roman"/>
    </font>
    <font>
      <b/>
      <sz val="10"/>
      <color rgb="FF000000"/>
      <name val="Times New Roman"/>
    </font>
    <font>
      <u/>
      <sz val="10"/>
      <color rgb="FF000000"/>
      <name val="Arial"/>
    </font>
    <font>
      <sz val="11"/>
      <color theme="0"/>
      <name val="Times New Roman"/>
    </font>
    <font>
      <sz val="11"/>
      <color rgb="FF000000"/>
      <name val="Calibri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9CC33"/>
        <bgColor rgb="FF99CC33"/>
      </patternFill>
    </fill>
    <fill>
      <patternFill patternType="solid">
        <fgColor rgb="FF243E6A"/>
        <bgColor rgb="FF243E6A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</fills>
  <borders count="6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0">
    <xf numFmtId="0" fontId="0" fillId="0" borderId="0"/>
    <xf numFmtId="0" fontId="32" fillId="0" borderId="14"/>
    <xf numFmtId="176" fontId="33" fillId="0" borderId="14" applyFill="0" applyBorder="0" applyAlignment="0" applyProtection="0"/>
    <xf numFmtId="176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171" fontId="33" fillId="0" borderId="14" applyFill="0" applyBorder="0" applyAlignment="0" applyProtection="0"/>
    <xf numFmtId="0" fontId="1" fillId="0" borderId="14"/>
    <xf numFmtId="0" fontId="31" fillId="0" borderId="14"/>
    <xf numFmtId="9" fontId="33" fillId="0" borderId="14" applyFill="0" applyBorder="0" applyAlignment="0" applyProtection="0"/>
  </cellStyleXfs>
  <cellXfs count="235">
    <xf numFmtId="0" fontId="0" fillId="0" borderId="0" xfId="0" applyFont="1" applyAlignment="1"/>
    <xf numFmtId="0" fontId="2" fillId="0" borderId="0" xfId="0" applyFont="1"/>
    <xf numFmtId="0" fontId="5" fillId="3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164" fontId="2" fillId="0" borderId="4" xfId="0" applyNumberFormat="1" applyFont="1" applyBorder="1" applyAlignment="1">
      <alignment horizontal="center" vertical="center"/>
    </xf>
    <xf numFmtId="164" fontId="6" fillId="2" borderId="4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/>
    </xf>
    <xf numFmtId="0" fontId="2" fillId="5" borderId="8" xfId="0" applyFont="1" applyFill="1" applyBorder="1"/>
    <xf numFmtId="0" fontId="2" fillId="0" borderId="0" xfId="0" applyFont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right" vertical="center"/>
    </xf>
    <xf numFmtId="0" fontId="9" fillId="5" borderId="8" xfId="0" applyFont="1" applyFill="1" applyBorder="1"/>
    <xf numFmtId="0" fontId="9" fillId="5" borderId="15" xfId="0" applyFont="1" applyFill="1" applyBorder="1"/>
    <xf numFmtId="0" fontId="9" fillId="0" borderId="0" xfId="0" applyFont="1"/>
    <xf numFmtId="0" fontId="3" fillId="5" borderId="8" xfId="0" applyFont="1" applyFill="1" applyBorder="1"/>
    <xf numFmtId="0" fontId="9" fillId="5" borderId="8" xfId="0" applyFont="1" applyFill="1" applyBorder="1" applyAlignment="1">
      <alignment horizontal="left" vertical="center"/>
    </xf>
    <xf numFmtId="0" fontId="6" fillId="5" borderId="8" xfId="0" applyFont="1" applyFill="1" applyBorder="1"/>
    <xf numFmtId="0" fontId="2" fillId="5" borderId="16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" fillId="5" borderId="18" xfId="0" applyFont="1" applyFill="1" applyBorder="1" applyAlignment="1">
      <alignment horizontal="center"/>
    </xf>
    <xf numFmtId="0" fontId="2" fillId="5" borderId="20" xfId="0" applyFont="1" applyFill="1" applyBorder="1"/>
    <xf numFmtId="0" fontId="2" fillId="5" borderId="21" xfId="0" applyFont="1" applyFill="1" applyBorder="1"/>
    <xf numFmtId="0" fontId="6" fillId="5" borderId="20" xfId="0" applyFont="1" applyFill="1" applyBorder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2" fillId="0" borderId="16" xfId="0" applyFont="1" applyBorder="1" applyAlignment="1">
      <alignment horizontal="center"/>
    </xf>
    <xf numFmtId="165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66" fontId="2" fillId="5" borderId="8" xfId="0" applyNumberFormat="1" applyFont="1" applyFill="1" applyBorder="1"/>
    <xf numFmtId="0" fontId="6" fillId="4" borderId="8" xfId="0" applyFont="1" applyFill="1" applyBorder="1" applyAlignment="1">
      <alignment horizontal="left"/>
    </xf>
    <xf numFmtId="0" fontId="5" fillId="3" borderId="16" xfId="0" applyFont="1" applyFill="1" applyBorder="1" applyAlignment="1">
      <alignment horizontal="center"/>
    </xf>
    <xf numFmtId="165" fontId="6" fillId="4" borderId="8" xfId="0" applyNumberFormat="1" applyFont="1" applyFill="1" applyBorder="1" applyAlignment="1">
      <alignment horizontal="center"/>
    </xf>
    <xf numFmtId="168" fontId="9" fillId="5" borderId="8" xfId="0" applyNumberFormat="1" applyFont="1" applyFill="1" applyBorder="1"/>
    <xf numFmtId="0" fontId="10" fillId="5" borderId="8" xfId="0" applyFont="1" applyFill="1" applyBorder="1"/>
    <xf numFmtId="0" fontId="9" fillId="0" borderId="16" xfId="0" applyFont="1" applyBorder="1" applyAlignment="1">
      <alignment horizontal="center"/>
    </xf>
    <xf numFmtId="0" fontId="9" fillId="5" borderId="20" xfId="0" applyFont="1" applyFill="1" applyBorder="1"/>
    <xf numFmtId="0" fontId="9" fillId="5" borderId="21" xfId="0" applyFont="1" applyFill="1" applyBorder="1"/>
    <xf numFmtId="0" fontId="9" fillId="5" borderId="4" xfId="0" applyFont="1" applyFill="1" applyBorder="1" applyAlignment="1">
      <alignment horizontal="center"/>
    </xf>
    <xf numFmtId="9" fontId="2" fillId="0" borderId="4" xfId="0" applyNumberFormat="1" applyFont="1" applyBorder="1" applyAlignment="1">
      <alignment horizontal="center"/>
    </xf>
    <xf numFmtId="166" fontId="9" fillId="0" borderId="0" xfId="0" applyNumberFormat="1" applyFont="1" applyAlignment="1">
      <alignment horizontal="left"/>
    </xf>
    <xf numFmtId="166" fontId="2" fillId="0" borderId="4" xfId="0" applyNumberFormat="1" applyFont="1" applyBorder="1"/>
    <xf numFmtId="0" fontId="2" fillId="5" borderId="8" xfId="0" applyFont="1" applyFill="1" applyBorder="1" applyAlignment="1">
      <alignment horizontal="left"/>
    </xf>
    <xf numFmtId="166" fontId="10" fillId="0" borderId="0" xfId="0" applyNumberFormat="1" applyFont="1" applyAlignment="1">
      <alignment horizontal="left"/>
    </xf>
    <xf numFmtId="0" fontId="9" fillId="5" borderId="30" xfId="0" applyFont="1" applyFill="1" applyBorder="1" applyAlignment="1">
      <alignment horizontal="center"/>
    </xf>
    <xf numFmtId="164" fontId="2" fillId="5" borderId="8" xfId="0" applyNumberFormat="1" applyFont="1" applyFill="1" applyBorder="1"/>
    <xf numFmtId="166" fontId="9" fillId="5" borderId="4" xfId="0" applyNumberFormat="1" applyFont="1" applyFill="1" applyBorder="1" applyAlignment="1">
      <alignment horizontal="left"/>
    </xf>
    <xf numFmtId="164" fontId="2" fillId="5" borderId="8" xfId="0" applyNumberFormat="1" applyFont="1" applyFill="1" applyBorder="1" applyAlignment="1">
      <alignment horizontal="left"/>
    </xf>
    <xf numFmtId="166" fontId="2" fillId="0" borderId="0" xfId="0" applyNumberFormat="1" applyFont="1" applyAlignment="1">
      <alignment horizontal="left"/>
    </xf>
    <xf numFmtId="166" fontId="6" fillId="4" borderId="8" xfId="0" applyNumberFormat="1" applyFont="1" applyFill="1" applyBorder="1" applyAlignment="1">
      <alignment horizontal="left"/>
    </xf>
    <xf numFmtId="0" fontId="5" fillId="3" borderId="4" xfId="0" applyFont="1" applyFill="1" applyBorder="1" applyAlignment="1">
      <alignment horizontal="center"/>
    </xf>
    <xf numFmtId="0" fontId="5" fillId="3" borderId="33" xfId="0" applyFont="1" applyFill="1" applyBorder="1"/>
    <xf numFmtId="10" fontId="2" fillId="0" borderId="4" xfId="0" applyNumberFormat="1" applyFont="1" applyBorder="1" applyAlignment="1">
      <alignment horizontal="center"/>
    </xf>
    <xf numFmtId="166" fontId="2" fillId="0" borderId="33" xfId="0" applyNumberFormat="1" applyFont="1" applyBorder="1" applyAlignment="1">
      <alignment horizontal="center"/>
    </xf>
    <xf numFmtId="10" fontId="2" fillId="0" borderId="4" xfId="0" applyNumberFormat="1" applyFont="1" applyBorder="1" applyAlignment="1">
      <alignment horizontal="center"/>
    </xf>
    <xf numFmtId="10" fontId="9" fillId="0" borderId="4" xfId="0" applyNumberFormat="1" applyFont="1" applyBorder="1" applyAlignment="1">
      <alignment horizontal="center"/>
    </xf>
    <xf numFmtId="166" fontId="9" fillId="0" borderId="33" xfId="0" applyNumberFormat="1" applyFont="1" applyBorder="1" applyAlignment="1">
      <alignment horizontal="center"/>
    </xf>
    <xf numFmtId="166" fontId="2" fillId="0" borderId="33" xfId="0" applyNumberFormat="1" applyFont="1" applyBorder="1" applyAlignment="1">
      <alignment horizontal="left"/>
    </xf>
    <xf numFmtId="169" fontId="2" fillId="5" borderId="8" xfId="0" applyNumberFormat="1" applyFont="1" applyFill="1" applyBorder="1"/>
    <xf numFmtId="0" fontId="9" fillId="0" borderId="1" xfId="0" applyFont="1" applyBorder="1"/>
    <xf numFmtId="0" fontId="9" fillId="0" borderId="2" xfId="0" applyFont="1" applyBorder="1"/>
    <xf numFmtId="0" fontId="9" fillId="0" borderId="4" xfId="0" applyFont="1" applyBorder="1" applyAlignment="1">
      <alignment horizontal="center"/>
    </xf>
    <xf numFmtId="170" fontId="9" fillId="0" borderId="4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0" fontId="2" fillId="0" borderId="0" xfId="0" applyNumberFormat="1" applyFont="1" applyAlignment="1">
      <alignment horizontal="center"/>
    </xf>
    <xf numFmtId="10" fontId="5" fillId="3" borderId="4" xfId="0" applyNumberFormat="1" applyFont="1" applyFill="1" applyBorder="1" applyAlignment="1">
      <alignment horizontal="center"/>
    </xf>
    <xf numFmtId="166" fontId="5" fillId="3" borderId="33" xfId="0" applyNumberFormat="1" applyFont="1" applyFill="1" applyBorder="1" applyAlignment="1">
      <alignment horizontal="left"/>
    </xf>
    <xf numFmtId="0" fontId="6" fillId="4" borderId="8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4" fillId="5" borderId="43" xfId="0" applyFont="1" applyFill="1" applyBorder="1"/>
    <xf numFmtId="171" fontId="3" fillId="5" borderId="44" xfId="0" applyNumberFormat="1" applyFont="1" applyFill="1" applyBorder="1" applyAlignment="1">
      <alignment horizontal="center"/>
    </xf>
    <xf numFmtId="0" fontId="14" fillId="5" borderId="43" xfId="0" applyFont="1" applyFill="1" applyBorder="1" applyAlignment="1">
      <alignment horizontal="center"/>
    </xf>
    <xf numFmtId="171" fontId="3" fillId="5" borderId="45" xfId="0" applyNumberFormat="1" applyFont="1" applyFill="1" applyBorder="1" applyAlignment="1">
      <alignment horizontal="center"/>
    </xf>
    <xf numFmtId="0" fontId="14" fillId="5" borderId="43" xfId="0" applyFont="1" applyFill="1" applyBorder="1" applyAlignment="1">
      <alignment horizontal="left"/>
    </xf>
    <xf numFmtId="0" fontId="14" fillId="5" borderId="16" xfId="0" applyFont="1" applyFill="1" applyBorder="1"/>
    <xf numFmtId="0" fontId="13" fillId="5" borderId="20" xfId="0" applyFont="1" applyFill="1" applyBorder="1" applyAlignment="1">
      <alignment horizontal="right"/>
    </xf>
    <xf numFmtId="172" fontId="13" fillId="5" borderId="33" xfId="0" applyNumberFormat="1" applyFont="1" applyFill="1" applyBorder="1" applyAlignment="1">
      <alignment horizontal="right"/>
    </xf>
    <xf numFmtId="0" fontId="14" fillId="5" borderId="49" xfId="0" applyFont="1" applyFill="1" applyBorder="1"/>
    <xf numFmtId="171" fontId="3" fillId="5" borderId="50" xfId="0" applyNumberFormat="1" applyFont="1" applyFill="1" applyBorder="1" applyAlignment="1">
      <alignment horizontal="center"/>
    </xf>
    <xf numFmtId="171" fontId="3" fillId="5" borderId="51" xfId="0" applyNumberFormat="1" applyFont="1" applyFill="1" applyBorder="1"/>
    <xf numFmtId="166" fontId="9" fillId="8" borderId="8" xfId="0" applyNumberFormat="1" applyFont="1" applyFill="1" applyBorder="1" applyAlignment="1">
      <alignment horizontal="left"/>
    </xf>
    <xf numFmtId="0" fontId="15" fillId="5" borderId="8" xfId="0" applyFont="1" applyFill="1" applyBorder="1"/>
    <xf numFmtId="166" fontId="2" fillId="0" borderId="0" xfId="0" applyNumberFormat="1" applyFont="1"/>
    <xf numFmtId="0" fontId="5" fillId="3" borderId="33" xfId="0" applyFont="1" applyFill="1" applyBorder="1" applyAlignment="1">
      <alignment horizontal="center"/>
    </xf>
    <xf numFmtId="0" fontId="2" fillId="5" borderId="8" xfId="0" applyFont="1" applyFill="1" applyBorder="1" applyAlignment="1"/>
    <xf numFmtId="173" fontId="2" fillId="0" borderId="4" xfId="0" applyNumberFormat="1" applyFont="1" applyBorder="1" applyAlignment="1">
      <alignment horizontal="center"/>
    </xf>
    <xf numFmtId="10" fontId="16" fillId="3" borderId="4" xfId="0" applyNumberFormat="1" applyFont="1" applyFill="1" applyBorder="1" applyAlignment="1">
      <alignment horizontal="center"/>
    </xf>
    <xf numFmtId="166" fontId="16" fillId="3" borderId="33" xfId="0" applyNumberFormat="1" applyFont="1" applyFill="1" applyBorder="1" applyAlignment="1">
      <alignment horizontal="center"/>
    </xf>
    <xf numFmtId="0" fontId="2" fillId="6" borderId="8" xfId="0" applyFont="1" applyFill="1" applyBorder="1" applyAlignment="1">
      <alignment vertical="center"/>
    </xf>
    <xf numFmtId="166" fontId="3" fillId="4" borderId="8" xfId="0" applyNumberFormat="1" applyFont="1" applyFill="1" applyBorder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4" borderId="8" xfId="0" applyFont="1" applyFill="1" applyBorder="1"/>
    <xf numFmtId="166" fontId="9" fillId="0" borderId="33" xfId="0" applyNumberFormat="1" applyFont="1" applyBorder="1" applyAlignment="1">
      <alignment horizontal="left"/>
    </xf>
    <xf numFmtId="0" fontId="9" fillId="5" borderId="30" xfId="0" applyFont="1" applyFill="1" applyBorder="1"/>
    <xf numFmtId="4" fontId="9" fillId="5" borderId="8" xfId="0" applyNumberFormat="1" applyFont="1" applyFill="1" applyBorder="1"/>
    <xf numFmtId="10" fontId="9" fillId="0" borderId="3" xfId="0" applyNumberFormat="1" applyFont="1" applyBorder="1" applyAlignment="1">
      <alignment horizontal="center"/>
    </xf>
    <xf numFmtId="0" fontId="9" fillId="5" borderId="20" xfId="0" applyFont="1" applyFill="1" applyBorder="1" applyAlignment="1">
      <alignment horizontal="left" vertical="center"/>
    </xf>
    <xf numFmtId="0" fontId="16" fillId="3" borderId="4" xfId="0" applyFont="1" applyFill="1" applyBorder="1"/>
    <xf numFmtId="166" fontId="17" fillId="4" borderId="8" xfId="0" applyNumberFormat="1" applyFont="1" applyFill="1" applyBorder="1" applyAlignment="1">
      <alignment horizontal="left"/>
    </xf>
    <xf numFmtId="0" fontId="10" fillId="0" borderId="0" xfId="0" applyFont="1" applyAlignment="1">
      <alignment horizontal="center"/>
    </xf>
    <xf numFmtId="0" fontId="19" fillId="4" borderId="8" xfId="0" applyFont="1" applyFill="1" applyBorder="1" applyAlignment="1">
      <alignment horizontal="center"/>
    </xf>
    <xf numFmtId="0" fontId="17" fillId="4" borderId="8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 wrapText="1"/>
    </xf>
    <xf numFmtId="166" fontId="9" fillId="5" borderId="4" xfId="0" applyNumberFormat="1" applyFont="1" applyFill="1" applyBorder="1"/>
    <xf numFmtId="0" fontId="10" fillId="0" borderId="0" xfId="0" applyFont="1" applyAlignment="1">
      <alignment horizontal="right"/>
    </xf>
    <xf numFmtId="0" fontId="9" fillId="5" borderId="8" xfId="0" applyFont="1" applyFill="1" applyBorder="1" applyAlignment="1">
      <alignment horizontal="center"/>
    </xf>
    <xf numFmtId="166" fontId="9" fillId="5" borderId="8" xfId="0" applyNumberFormat="1" applyFont="1" applyFill="1" applyBorder="1"/>
    <xf numFmtId="0" fontId="25" fillId="0" borderId="0" xfId="0" applyFont="1"/>
    <xf numFmtId="0" fontId="26" fillId="0" borderId="0" xfId="0" applyFont="1"/>
    <xf numFmtId="164" fontId="27" fillId="0" borderId="4" xfId="0" applyNumberFormat="1" applyFont="1" applyBorder="1" applyAlignment="1">
      <alignment horizontal="center" vertical="center" wrapText="1"/>
    </xf>
    <xf numFmtId="164" fontId="25" fillId="0" borderId="4" xfId="0" applyNumberFormat="1" applyFont="1" applyBorder="1" applyAlignment="1">
      <alignment horizontal="center" vertical="center" wrapText="1"/>
    </xf>
    <xf numFmtId="10" fontId="25" fillId="0" borderId="4" xfId="0" applyNumberFormat="1" applyFont="1" applyBorder="1" applyAlignment="1">
      <alignment horizontal="right" vertical="center" wrapText="1"/>
    </xf>
    <xf numFmtId="8" fontId="25" fillId="0" borderId="0" xfId="0" applyNumberFormat="1" applyFont="1"/>
    <xf numFmtId="164" fontId="25" fillId="2" borderId="4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75" fontId="26" fillId="0" borderId="0" xfId="0" applyNumberFormat="1" applyFont="1"/>
    <xf numFmtId="164" fontId="2" fillId="0" borderId="1" xfId="0" applyNumberFormat="1" applyFont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3" fillId="2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center" vertical="center"/>
    </xf>
    <xf numFmtId="0" fontId="9" fillId="0" borderId="26" xfId="0" applyFont="1" applyBorder="1" applyAlignment="1">
      <alignment horizontal="right"/>
    </xf>
    <xf numFmtId="0" fontId="5" fillId="3" borderId="26" xfId="0" applyFont="1" applyFill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4" fillId="0" borderId="28" xfId="0" applyFont="1" applyBorder="1"/>
    <xf numFmtId="0" fontId="4" fillId="0" borderId="29" xfId="0" applyFont="1" applyBorder="1"/>
    <xf numFmtId="0" fontId="18" fillId="2" borderId="9" xfId="0" applyFont="1" applyFill="1" applyBorder="1" applyAlignment="1">
      <alignment horizontal="center"/>
    </xf>
    <xf numFmtId="0" fontId="4" fillId="0" borderId="10" xfId="0" applyFont="1" applyBorder="1"/>
    <xf numFmtId="0" fontId="4" fillId="0" borderId="11" xfId="0" applyFont="1" applyBorder="1"/>
    <xf numFmtId="0" fontId="10" fillId="0" borderId="52" xfId="0" applyFont="1" applyBorder="1" applyAlignment="1">
      <alignment horizontal="center"/>
    </xf>
    <xf numFmtId="0" fontId="0" fillId="0" borderId="0" xfId="0" applyFont="1" applyAlignment="1"/>
    <xf numFmtId="0" fontId="4" fillId="0" borderId="53" xfId="0" applyFont="1" applyBorder="1"/>
    <xf numFmtId="0" fontId="10" fillId="5" borderId="9" xfId="0" applyFont="1" applyFill="1" applyBorder="1" applyAlignment="1">
      <alignment horizontal="left"/>
    </xf>
    <xf numFmtId="0" fontId="6" fillId="2" borderId="26" xfId="0" applyFont="1" applyFill="1" applyBorder="1" applyAlignment="1">
      <alignment horizontal="center"/>
    </xf>
    <xf numFmtId="0" fontId="4" fillId="0" borderId="17" xfId="0" applyFont="1" applyBorder="1"/>
    <xf numFmtId="0" fontId="5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5" borderId="35" xfId="0" applyFont="1" applyFill="1" applyBorder="1" applyAlignment="1">
      <alignment horizontal="left" vertical="center"/>
    </xf>
    <xf numFmtId="0" fontId="4" fillId="0" borderId="41" xfId="0" applyFont="1" applyBorder="1"/>
    <xf numFmtId="166" fontId="9" fillId="5" borderId="1" xfId="0" applyNumberFormat="1" applyFont="1" applyFill="1" applyBorder="1" applyAlignment="1">
      <alignment horizontal="left"/>
    </xf>
    <xf numFmtId="166" fontId="5" fillId="3" borderId="1" xfId="0" applyNumberFormat="1" applyFont="1" applyFill="1" applyBorder="1" applyAlignment="1">
      <alignment horizontal="left"/>
    </xf>
    <xf numFmtId="166" fontId="9" fillId="0" borderId="1" xfId="0" applyNumberFormat="1" applyFont="1" applyBorder="1" applyAlignment="1">
      <alignment horizontal="left"/>
    </xf>
    <xf numFmtId="0" fontId="2" fillId="0" borderId="52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left" wrapText="1"/>
    </xf>
    <xf numFmtId="0" fontId="4" fillId="0" borderId="19" xfId="0" applyFont="1" applyBorder="1"/>
    <xf numFmtId="166" fontId="3" fillId="5" borderId="38" xfId="0" applyNumberFormat="1" applyFont="1" applyFill="1" applyBorder="1" applyAlignment="1">
      <alignment horizontal="center" vertical="center"/>
    </xf>
    <xf numFmtId="0" fontId="4" fillId="0" borderId="39" xfId="0" applyFont="1" applyBorder="1"/>
    <xf numFmtId="0" fontId="22" fillId="5" borderId="1" xfId="0" applyFont="1" applyFill="1" applyBorder="1" applyAlignment="1">
      <alignment horizontal="left" vertical="top" wrapText="1"/>
    </xf>
    <xf numFmtId="166" fontId="3" fillId="5" borderId="1" xfId="0" applyNumberFormat="1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0" fontId="4" fillId="0" borderId="14" xfId="0" applyFont="1" applyBorder="1"/>
    <xf numFmtId="0" fontId="23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left"/>
    </xf>
    <xf numFmtId="0" fontId="16" fillId="3" borderId="1" xfId="0" applyFont="1" applyFill="1" applyBorder="1" applyAlignment="1">
      <alignment horizontal="center"/>
    </xf>
    <xf numFmtId="166" fontId="9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20" fillId="5" borderId="1" xfId="0" applyFont="1" applyFill="1" applyBorder="1" applyAlignment="1">
      <alignment horizontal="left"/>
    </xf>
    <xf numFmtId="0" fontId="21" fillId="5" borderId="1" xfId="0" applyFont="1" applyFill="1" applyBorder="1" applyAlignment="1">
      <alignment horizontal="left" vertical="top" wrapText="1"/>
    </xf>
    <xf numFmtId="0" fontId="9" fillId="5" borderId="1" xfId="0" applyFont="1" applyFill="1" applyBorder="1" applyAlignment="1">
      <alignment horizontal="left"/>
    </xf>
    <xf numFmtId="174" fontId="9" fillId="5" borderId="36" xfId="0" applyNumberFormat="1" applyFont="1" applyFill="1" applyBorder="1" applyAlignment="1">
      <alignment horizontal="center" vertical="center"/>
    </xf>
    <xf numFmtId="0" fontId="4" fillId="0" borderId="59" xfId="0" applyFont="1" applyBorder="1"/>
    <xf numFmtId="0" fontId="5" fillId="3" borderId="1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/>
    </xf>
    <xf numFmtId="0" fontId="4" fillId="0" borderId="55" xfId="0" applyFont="1" applyBorder="1"/>
    <xf numFmtId="0" fontId="4" fillId="0" borderId="56" xfId="0" applyFont="1" applyBorder="1"/>
    <xf numFmtId="166" fontId="5" fillId="3" borderId="57" xfId="0" applyNumberFormat="1" applyFont="1" applyFill="1" applyBorder="1" applyAlignment="1">
      <alignment horizontal="left"/>
    </xf>
    <xf numFmtId="0" fontId="4" fillId="0" borderId="58" xfId="0" applyFont="1" applyBorder="1"/>
    <xf numFmtId="0" fontId="10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5" fillId="3" borderId="26" xfId="0" applyFont="1" applyFill="1" applyBorder="1" applyAlignment="1">
      <alignment horizontal="left"/>
    </xf>
    <xf numFmtId="0" fontId="5" fillId="3" borderId="22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9" fillId="5" borderId="23" xfId="0" applyFont="1" applyFill="1" applyBorder="1" applyAlignment="1">
      <alignment horizontal="center"/>
    </xf>
    <xf numFmtId="0" fontId="4" fillId="0" borderId="24" xfId="0" applyFont="1" applyBorder="1"/>
    <xf numFmtId="0" fontId="4" fillId="0" borderId="25" xfId="0" applyFont="1" applyBorder="1"/>
    <xf numFmtId="0" fontId="2" fillId="0" borderId="26" xfId="0" applyFont="1" applyBorder="1" applyAlignment="1">
      <alignment horizontal="center"/>
    </xf>
    <xf numFmtId="166" fontId="3" fillId="0" borderId="1" xfId="0" applyNumberFormat="1" applyFont="1" applyBorder="1" applyAlignment="1">
      <alignment horizontal="left"/>
    </xf>
    <xf numFmtId="0" fontId="2" fillId="0" borderId="34" xfId="0" applyFont="1" applyBorder="1" applyAlignment="1">
      <alignment horizontal="center" vertical="center"/>
    </xf>
    <xf numFmtId="0" fontId="4" fillId="0" borderId="40" xfId="0" applyFont="1" applyBorder="1"/>
    <xf numFmtId="0" fontId="2" fillId="0" borderId="46" xfId="0" applyFont="1" applyBorder="1" applyAlignment="1">
      <alignment horizontal="center" vertical="center"/>
    </xf>
    <xf numFmtId="0" fontId="4" fillId="0" borderId="47" xfId="0" applyFont="1" applyBorder="1"/>
    <xf numFmtId="0" fontId="4" fillId="0" borderId="31" xfId="0" applyFont="1" applyBorder="1"/>
    <xf numFmtId="0" fontId="4" fillId="0" borderId="48" xfId="0" applyFont="1" applyBorder="1"/>
    <xf numFmtId="166" fontId="3" fillId="0" borderId="46" xfId="0" applyNumberFormat="1" applyFont="1" applyBorder="1" applyAlignment="1">
      <alignment horizontal="center" vertical="center"/>
    </xf>
    <xf numFmtId="0" fontId="4" fillId="0" borderId="32" xfId="0" applyFont="1" applyBorder="1"/>
    <xf numFmtId="0" fontId="2" fillId="0" borderId="35" xfId="0" applyFont="1" applyBorder="1" applyAlignment="1">
      <alignment horizontal="center" vertical="center"/>
    </xf>
    <xf numFmtId="0" fontId="13" fillId="7" borderId="38" xfId="0" applyFont="1" applyFill="1" applyBorder="1" applyAlignment="1">
      <alignment horizontal="center"/>
    </xf>
    <xf numFmtId="166" fontId="5" fillId="6" borderId="36" xfId="0" applyNumberFormat="1" applyFont="1" applyFill="1" applyBorder="1" applyAlignment="1">
      <alignment horizontal="center" vertical="center"/>
    </xf>
    <xf numFmtId="0" fontId="4" fillId="0" borderId="37" xfId="0" applyFont="1" applyBorder="1"/>
    <xf numFmtId="166" fontId="3" fillId="6" borderId="42" xfId="0" applyNumberFormat="1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27" xfId="0" applyFont="1" applyBorder="1" applyAlignment="1">
      <alignment horizontal="center"/>
    </xf>
    <xf numFmtId="164" fontId="2" fillId="5" borderId="13" xfId="0" applyNumberFormat="1" applyFont="1" applyFill="1" applyBorder="1" applyAlignment="1">
      <alignment horizontal="left"/>
    </xf>
    <xf numFmtId="166" fontId="2" fillId="0" borderId="31" xfId="0" applyNumberFormat="1" applyFont="1" applyBorder="1" applyAlignment="1">
      <alignment horizontal="left"/>
    </xf>
    <xf numFmtId="0" fontId="11" fillId="5" borderId="26" xfId="0" applyFont="1" applyFill="1" applyBorder="1" applyAlignment="1">
      <alignment horizontal="left"/>
    </xf>
    <xf numFmtId="166" fontId="12" fillId="5" borderId="1" xfId="0" applyNumberFormat="1" applyFont="1" applyFill="1" applyBorder="1" applyAlignment="1">
      <alignment horizontal="left"/>
    </xf>
    <xf numFmtId="165" fontId="5" fillId="3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166" fontId="9" fillId="0" borderId="2" xfId="0" applyNumberFormat="1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center"/>
    </xf>
    <xf numFmtId="0" fontId="6" fillId="5" borderId="22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0" fontId="9" fillId="5" borderId="13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14" fontId="2" fillId="5" borderId="1" xfId="0" applyNumberFormat="1" applyFont="1" applyFill="1" applyBorder="1" applyAlignment="1">
      <alignment horizontal="center"/>
    </xf>
    <xf numFmtId="0" fontId="25" fillId="0" borderId="0" xfId="0" applyFont="1" applyAlignment="1">
      <alignment horizontal="left" vertical="center" wrapText="1"/>
    </xf>
    <xf numFmtId="0" fontId="24" fillId="3" borderId="27" xfId="0" applyFont="1" applyFill="1" applyBorder="1" applyAlignment="1">
      <alignment horizontal="center" vertical="center" wrapText="1"/>
    </xf>
    <xf numFmtId="0" fontId="4" fillId="0" borderId="62" xfId="0" applyFont="1" applyBorder="1"/>
    <xf numFmtId="0" fontId="4" fillId="0" borderId="63" xfId="0" applyFont="1" applyBorder="1"/>
    <xf numFmtId="164" fontId="25" fillId="2" borderId="35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8" fillId="2" borderId="60" xfId="0" applyFont="1" applyFill="1" applyBorder="1" applyAlignment="1">
      <alignment horizontal="center" vertical="center"/>
    </xf>
    <xf numFmtId="0" fontId="4" fillId="0" borderId="61" xfId="0" applyFont="1" applyBorder="1"/>
    <xf numFmtId="0" fontId="24" fillId="3" borderId="26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</cellXfs>
  <cellStyles count="20">
    <cellStyle name="Moeda 2" xfId="2"/>
    <cellStyle name="Moeda 2 2" xfId="3"/>
    <cellStyle name="Moeda 2 3" xfId="4"/>
    <cellStyle name="Moeda 5 2" xfId="5"/>
    <cellStyle name="Moeda 5 3" xfId="6"/>
    <cellStyle name="Moeda 5 4" xfId="7"/>
    <cellStyle name="Moeda 5 5" xfId="8"/>
    <cellStyle name="Moeda 6 2" xfId="9"/>
    <cellStyle name="Moeda 6 3" xfId="10"/>
    <cellStyle name="Moeda 6 4" xfId="11"/>
    <cellStyle name="Moeda 6 5" xfId="12"/>
    <cellStyle name="Moeda 7 2" xfId="13"/>
    <cellStyle name="Moeda 7 3" xfId="14"/>
    <cellStyle name="Moeda 7 4" xfId="15"/>
    <cellStyle name="Moeda 7 5" xfId="16"/>
    <cellStyle name="Normal" xfId="0" builtinId="0"/>
    <cellStyle name="Normal 2" xfId="1"/>
    <cellStyle name="Normal 2 2" xfId="17"/>
    <cellStyle name="Normal 3" xfId="18"/>
    <cellStyle name="Porcentagem 2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G29" sqref="G29"/>
    </sheetView>
  </sheetViews>
  <sheetFormatPr defaultColWidth="14.42578125" defaultRowHeight="15" customHeight="1"/>
  <cols>
    <col min="1" max="2" width="9.140625" customWidth="1"/>
    <col min="3" max="3" width="50.5703125" customWidth="1"/>
    <col min="4" max="4" width="15.140625" customWidth="1"/>
    <col min="5" max="5" width="13.42578125" customWidth="1"/>
    <col min="6" max="6" width="11.42578125" customWidth="1"/>
    <col min="7" max="7" width="21.5703125" customWidth="1"/>
    <col min="8" max="8" width="20.140625" customWidth="1"/>
    <col min="9" max="11" width="9.140625" customWidth="1"/>
    <col min="12" max="26" width="8.7109375" customWidth="1"/>
  </cols>
  <sheetData>
    <row r="1" spans="1:26" ht="12.75" customHeight="1">
      <c r="A1" s="1"/>
      <c r="B1" s="124" t="s">
        <v>0</v>
      </c>
      <c r="C1" s="122"/>
      <c r="D1" s="122"/>
      <c r="E1" s="122"/>
      <c r="F1" s="122"/>
      <c r="G1" s="122"/>
      <c r="H1" s="122"/>
      <c r="I1" s="122"/>
      <c r="J1" s="122"/>
      <c r="K1" s="12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125" t="s">
        <v>8</v>
      </c>
      <c r="J2" s="122"/>
      <c r="K2" s="1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3"/>
      <c r="C3" s="4" t="str">
        <f>'AUX. AGROPEC'!D17</f>
        <v>AUXILIAR AGROPECUÁRIO</v>
      </c>
      <c r="D3" s="3" t="str">
        <f>'AUX. AGROPEC'!I15</f>
        <v>Posto de Serviço</v>
      </c>
      <c r="E3" s="5">
        <f>'AUX. AGROPEC'!F151</f>
        <v>0</v>
      </c>
      <c r="F3" s="3">
        <f>'AUX. AGROPEC'!I16</f>
        <v>14</v>
      </c>
      <c r="G3" s="5">
        <f t="shared" ref="G3:G10" si="0">E3*F3</f>
        <v>0</v>
      </c>
      <c r="H3" s="5">
        <f t="shared" ref="H3:H10" si="1">G3*12</f>
        <v>0</v>
      </c>
      <c r="I3" s="121">
        <f t="shared" ref="I3:I11" si="2">G3*30</f>
        <v>0</v>
      </c>
      <c r="J3" s="122"/>
      <c r="K3" s="12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3"/>
      <c r="C4" s="4" t="str">
        <f>'AUX. AGROPEC - I40%'!D17</f>
        <v>AUXILIAR AGROPECUÁRIO - INSALUBRIDADE 40%</v>
      </c>
      <c r="D4" s="3" t="str">
        <f>'AUX. AGROPEC - I40%'!I15</f>
        <v>Posto de Serviço</v>
      </c>
      <c r="E4" s="5">
        <f>'AUX. AGROPEC - I40%'!F151</f>
        <v>0</v>
      </c>
      <c r="F4" s="3">
        <f>'AUX. AGROPEC - I40%'!I16</f>
        <v>2</v>
      </c>
      <c r="G4" s="5">
        <f t="shared" si="0"/>
        <v>0</v>
      </c>
      <c r="H4" s="5">
        <f t="shared" si="1"/>
        <v>0</v>
      </c>
      <c r="I4" s="121">
        <f t="shared" si="2"/>
        <v>0</v>
      </c>
      <c r="J4" s="122"/>
      <c r="K4" s="12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3"/>
      <c r="C5" s="4" t="str">
        <f>'AUX. AGROPEC - I20%'!D17</f>
        <v>AUXILIAR AGROPECUÁRIO - INSALUBRIDADE 20%</v>
      </c>
      <c r="D5" s="3" t="str">
        <f>'AUX. AGROPEC - I20%'!I15</f>
        <v>Posto de Serviço</v>
      </c>
      <c r="E5" s="5">
        <f>'AUX. AGROPEC - I20%'!F151</f>
        <v>0</v>
      </c>
      <c r="F5" s="3">
        <f>'AUX. AGROPEC - I20%'!I16</f>
        <v>11</v>
      </c>
      <c r="G5" s="5">
        <f t="shared" si="0"/>
        <v>0</v>
      </c>
      <c r="H5" s="5">
        <f t="shared" si="1"/>
        <v>0</v>
      </c>
      <c r="I5" s="121">
        <f t="shared" si="2"/>
        <v>0</v>
      </c>
      <c r="J5" s="122"/>
      <c r="K5" s="12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3"/>
      <c r="C6" s="4" t="str">
        <f>'AUX. AGROPEC - VOLANTE'!D17</f>
        <v>AUXILIAR AGROPECUÁRIO - VOLANTE</v>
      </c>
      <c r="D6" s="3" t="str">
        <f>'AUX. AGROPEC - VOLANTE'!I15</f>
        <v>Posto de Serviço</v>
      </c>
      <c r="E6" s="5">
        <f>'AUX. AGROPEC - VOLANTE'!F151</f>
        <v>0</v>
      </c>
      <c r="F6" s="3">
        <f>'AUX. AGROPEC - VOLANTE'!I16</f>
        <v>1</v>
      </c>
      <c r="G6" s="5">
        <f t="shared" si="0"/>
        <v>0</v>
      </c>
      <c r="H6" s="5">
        <f t="shared" si="1"/>
        <v>0</v>
      </c>
      <c r="I6" s="121">
        <f t="shared" si="2"/>
        <v>0</v>
      </c>
      <c r="J6" s="122"/>
      <c r="K6" s="12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3"/>
      <c r="C7" s="4" t="str">
        <f>'TRAB. IRRIG. E DREN.'!D17</f>
        <v>TRABLAHADOR DA IRRIGAÇÃO E DRENAGEM</v>
      </c>
      <c r="D7" s="3" t="str">
        <f>'AUX. AGROPEC'!I15</f>
        <v>Posto de Serviço</v>
      </c>
      <c r="E7" s="5">
        <f>'TRAB. IRRIG. E DREN.'!F151</f>
        <v>0</v>
      </c>
      <c r="F7" s="3">
        <f>'TRAB. IRRIG. E DREN.'!I16</f>
        <v>4</v>
      </c>
      <c r="G7" s="5">
        <f t="shared" si="0"/>
        <v>0</v>
      </c>
      <c r="H7" s="5">
        <f t="shared" si="1"/>
        <v>0</v>
      </c>
      <c r="I7" s="121">
        <f t="shared" si="2"/>
        <v>0</v>
      </c>
      <c r="J7" s="122"/>
      <c r="K7" s="12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3"/>
      <c r="C8" s="4" t="str">
        <f>'OP. DE MAQ. RAÇÃO'!D17</f>
        <v>OPERADOR DE MÁQUINA P/ FABRICAÇÃO DE RAÇÃO</v>
      </c>
      <c r="D8" s="3" t="str">
        <f>'OP. DE MAQ. RAÇÃO'!I15</f>
        <v>Posto de Serviço</v>
      </c>
      <c r="E8" s="5">
        <f>'OP. DE MAQ. RAÇÃO'!F151</f>
        <v>0</v>
      </c>
      <c r="F8" s="3">
        <f>'OP. DE MAQ. RAÇÃO'!I16</f>
        <v>1</v>
      </c>
      <c r="G8" s="5">
        <f t="shared" si="0"/>
        <v>0</v>
      </c>
      <c r="H8" s="5">
        <f t="shared" si="1"/>
        <v>0</v>
      </c>
      <c r="I8" s="121">
        <f t="shared" si="2"/>
        <v>0</v>
      </c>
      <c r="J8" s="122"/>
      <c r="K8" s="12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3"/>
      <c r="C9" s="4" t="str">
        <f>'TRATOR. AGRIC'!D17</f>
        <v>TRATORISTA AGRÍCOLA</v>
      </c>
      <c r="D9" s="3" t="str">
        <f>'TRATOR. AGRIC'!I15</f>
        <v>Posto de Serviço</v>
      </c>
      <c r="E9" s="5">
        <f>'TRATOR. AGRIC'!F151</f>
        <v>0</v>
      </c>
      <c r="F9" s="3">
        <f>'TRATOR. AGRIC'!I16</f>
        <v>2</v>
      </c>
      <c r="G9" s="5">
        <f t="shared" si="0"/>
        <v>0</v>
      </c>
      <c r="H9" s="5">
        <f t="shared" si="1"/>
        <v>0</v>
      </c>
      <c r="I9" s="121">
        <f t="shared" si="2"/>
        <v>0</v>
      </c>
      <c r="J9" s="122"/>
      <c r="K9" s="12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3"/>
      <c r="C10" s="4" t="str">
        <f>ENCARREGADO!D17</f>
        <v>ENCARREGADO</v>
      </c>
      <c r="D10" s="3" t="str">
        <f>ENCARREGADO!I15</f>
        <v>Posto de Serviço</v>
      </c>
      <c r="E10" s="5">
        <f>ENCARREGADO!F151</f>
        <v>0</v>
      </c>
      <c r="F10" s="3">
        <f>ENCARREGADO!I16</f>
        <v>1</v>
      </c>
      <c r="G10" s="5">
        <f t="shared" si="0"/>
        <v>0</v>
      </c>
      <c r="H10" s="5">
        <f t="shared" si="1"/>
        <v>0</v>
      </c>
      <c r="I10" s="121">
        <f t="shared" si="2"/>
        <v>0</v>
      </c>
      <c r="J10" s="122"/>
      <c r="K10" s="12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3"/>
      <c r="C11" s="4" t="s">
        <v>9</v>
      </c>
      <c r="D11" s="3" t="s">
        <v>10</v>
      </c>
      <c r="E11" s="5" t="s">
        <v>10</v>
      </c>
      <c r="F11" s="3" t="s">
        <v>10</v>
      </c>
      <c r="G11" s="5">
        <f>H11/12</f>
        <v>0</v>
      </c>
      <c r="H11" s="5">
        <f>'DETALHAMENTO HORAS EXTRAS'!D16</f>
        <v>0</v>
      </c>
      <c r="I11" s="121">
        <f t="shared" si="2"/>
        <v>0</v>
      </c>
      <c r="J11" s="122"/>
      <c r="K11" s="12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26" t="s">
        <v>11</v>
      </c>
      <c r="C12" s="122"/>
      <c r="D12" s="122"/>
      <c r="E12" s="122"/>
      <c r="F12" s="123"/>
      <c r="G12" s="6">
        <f t="shared" ref="G12:H12" si="3">SUM(G3:G11)</f>
        <v>0</v>
      </c>
      <c r="H12" s="6">
        <f t="shared" si="3"/>
        <v>0</v>
      </c>
      <c r="I12" s="127">
        <f>SUM(I3:K11)</f>
        <v>0</v>
      </c>
      <c r="J12" s="122"/>
      <c r="K12" s="12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3">
    <mergeCell ref="I8:K8"/>
    <mergeCell ref="I9:K9"/>
    <mergeCell ref="I10:K10"/>
    <mergeCell ref="I11:K11"/>
    <mergeCell ref="B12:F12"/>
    <mergeCell ref="I12:K12"/>
    <mergeCell ref="I6:K6"/>
    <mergeCell ref="I7:K7"/>
    <mergeCell ref="B1:K1"/>
    <mergeCell ref="I2:K2"/>
    <mergeCell ref="I3:K3"/>
    <mergeCell ref="I4:K4"/>
    <mergeCell ref="I5:K5"/>
  </mergeCells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L8" sqref="L8"/>
    </sheetView>
  </sheetViews>
  <sheetFormatPr defaultColWidth="14.42578125" defaultRowHeight="15" customHeight="1"/>
  <cols>
    <col min="1" max="1" width="9.140625" customWidth="1"/>
    <col min="2" max="2" width="13.42578125" customWidth="1"/>
    <col min="3" max="3" width="23.42578125" customWidth="1"/>
    <col min="4" max="4" width="14.5703125" customWidth="1"/>
    <col min="5" max="6" width="9.140625" customWidth="1"/>
    <col min="7" max="7" width="13.5703125" customWidth="1"/>
    <col min="8" max="8" width="24.7109375" customWidth="1"/>
    <col min="9" max="9" width="14.5703125" customWidth="1"/>
    <col min="10" max="11" width="9.140625" customWidth="1"/>
    <col min="12" max="12" width="15" customWidth="1"/>
    <col min="13" max="13" width="20.7109375" customWidth="1"/>
    <col min="14" max="14" width="15.5703125" customWidth="1"/>
    <col min="15" max="26" width="8.7109375" customWidth="1"/>
  </cols>
  <sheetData>
    <row r="1" spans="1:26" ht="56.25" customHeight="1">
      <c r="A1" s="233" t="s">
        <v>273</v>
      </c>
      <c r="B1" s="122"/>
      <c r="C1" s="122"/>
      <c r="D1" s="123"/>
      <c r="E1" s="112"/>
      <c r="F1" s="233" t="s">
        <v>274</v>
      </c>
      <c r="G1" s="122"/>
      <c r="H1" s="122"/>
      <c r="I1" s="123"/>
      <c r="J1" s="112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</row>
    <row r="2" spans="1:26" ht="15" customHeight="1">
      <c r="A2" s="234" t="s">
        <v>275</v>
      </c>
      <c r="B2" s="122"/>
      <c r="C2" s="123"/>
      <c r="D2" s="114">
        <v>0</v>
      </c>
      <c r="E2" s="112"/>
      <c r="F2" s="234" t="s">
        <v>275</v>
      </c>
      <c r="G2" s="122"/>
      <c r="H2" s="123"/>
      <c r="I2" s="114">
        <v>0</v>
      </c>
      <c r="J2" s="112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</row>
    <row r="3" spans="1:26" ht="15" customHeight="1">
      <c r="A3" s="234" t="s">
        <v>276</v>
      </c>
      <c r="B3" s="122"/>
      <c r="C3" s="123"/>
      <c r="D3" s="115">
        <f>1260.43*0</f>
        <v>0</v>
      </c>
      <c r="E3" s="112"/>
      <c r="F3" s="234" t="s">
        <v>276</v>
      </c>
      <c r="G3" s="122"/>
      <c r="H3" s="123"/>
      <c r="I3" s="115">
        <v>0</v>
      </c>
      <c r="J3" s="112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</row>
    <row r="4" spans="1:26" ht="15" customHeight="1">
      <c r="A4" s="230" t="s">
        <v>277</v>
      </c>
      <c r="B4" s="122"/>
      <c r="C4" s="123"/>
      <c r="D4" s="115">
        <f>(D2+D3)/220</f>
        <v>0</v>
      </c>
      <c r="E4" s="112"/>
      <c r="F4" s="230" t="s">
        <v>277</v>
      </c>
      <c r="G4" s="122"/>
      <c r="H4" s="123"/>
      <c r="I4" s="115">
        <f>(I2+I3)/220</f>
        <v>0</v>
      </c>
      <c r="J4" s="112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</row>
    <row r="5" spans="1:26" ht="15" customHeight="1">
      <c r="A5" s="230" t="s">
        <v>278</v>
      </c>
      <c r="B5" s="123"/>
      <c r="C5" s="116">
        <v>0.34799999999999998</v>
      </c>
      <c r="D5" s="115">
        <f>D4*C5</f>
        <v>0</v>
      </c>
      <c r="E5" s="112"/>
      <c r="F5" s="230" t="s">
        <v>278</v>
      </c>
      <c r="G5" s="123"/>
      <c r="H5" s="116">
        <v>0.34799999999999998</v>
      </c>
      <c r="I5" s="115">
        <f>I4*H5</f>
        <v>0</v>
      </c>
      <c r="J5" s="112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</row>
    <row r="6" spans="1:26" ht="15" customHeight="1">
      <c r="A6" s="230" t="s">
        <v>279</v>
      </c>
      <c r="B6" s="123"/>
      <c r="C6" s="116">
        <v>0.02</v>
      </c>
      <c r="D6" s="115">
        <f>(D4+D5)*C6</f>
        <v>0</v>
      </c>
      <c r="E6" s="112"/>
      <c r="F6" s="230" t="s">
        <v>279</v>
      </c>
      <c r="G6" s="123"/>
      <c r="H6" s="116">
        <v>0.02</v>
      </c>
      <c r="I6" s="115">
        <f>(I4+I5)*H6</f>
        <v>0</v>
      </c>
      <c r="J6" s="112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</row>
    <row r="7" spans="1:26">
      <c r="A7" s="230" t="s">
        <v>200</v>
      </c>
      <c r="B7" s="123"/>
      <c r="C7" s="116">
        <v>0.02</v>
      </c>
      <c r="D7" s="115">
        <f>(D4+D5+D6)*C7</f>
        <v>0</v>
      </c>
      <c r="E7" s="112"/>
      <c r="F7" s="230" t="s">
        <v>200</v>
      </c>
      <c r="G7" s="123"/>
      <c r="H7" s="116">
        <v>0.02</v>
      </c>
      <c r="I7" s="115">
        <f>(I4+I5+I6)*H7</f>
        <v>0</v>
      </c>
      <c r="J7" s="112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spans="1:26">
      <c r="A8" s="230" t="s">
        <v>202</v>
      </c>
      <c r="B8" s="123"/>
      <c r="C8" s="116">
        <v>8.6499999999999994E-2</v>
      </c>
      <c r="D8" s="115">
        <f>((D4+D5+D6+D7)/(1-C8))*C8</f>
        <v>0</v>
      </c>
      <c r="E8" s="112"/>
      <c r="F8" s="230" t="s">
        <v>202</v>
      </c>
      <c r="G8" s="123"/>
      <c r="H8" s="116">
        <v>8.6499999999999994E-2</v>
      </c>
      <c r="I8" s="115">
        <f>((I4+I5+I6+I7)/(1-H8))*H8</f>
        <v>0</v>
      </c>
      <c r="J8" s="112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spans="1:26">
      <c r="A9" s="230" t="s">
        <v>280</v>
      </c>
      <c r="B9" s="122"/>
      <c r="C9" s="123"/>
      <c r="D9" s="115">
        <f>SUM(D4:D8)</f>
        <v>0</v>
      </c>
      <c r="E9" s="112"/>
      <c r="F9" s="230" t="s">
        <v>280</v>
      </c>
      <c r="G9" s="122"/>
      <c r="H9" s="123"/>
      <c r="I9" s="115">
        <f>SUM(I4:I8)</f>
        <v>0</v>
      </c>
      <c r="J9" s="112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spans="1:26" ht="15" customHeight="1">
      <c r="A10" s="230" t="s">
        <v>281</v>
      </c>
      <c r="B10" s="122"/>
      <c r="C10" s="123"/>
      <c r="D10" s="115">
        <f>(576*D9)*1.65</f>
        <v>0</v>
      </c>
      <c r="E10" s="117"/>
      <c r="F10" s="230" t="s">
        <v>282</v>
      </c>
      <c r="G10" s="122"/>
      <c r="H10" s="123"/>
      <c r="I10" s="115">
        <f>(144*I9)*1.65</f>
        <v>0</v>
      </c>
      <c r="J10" s="112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:26" ht="27" customHeight="1">
      <c r="A11" s="230" t="s">
        <v>283</v>
      </c>
      <c r="B11" s="122"/>
      <c r="C11" s="123"/>
      <c r="D11" s="115">
        <f>(1152*D9)*2</f>
        <v>0</v>
      </c>
      <c r="E11" s="117"/>
      <c r="F11" s="230" t="s">
        <v>284</v>
      </c>
      <c r="G11" s="122"/>
      <c r="H11" s="123"/>
      <c r="I11" s="115">
        <f>(288*I9)*2</f>
        <v>0</v>
      </c>
      <c r="J11" s="112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spans="1:26" ht="28.5" customHeight="1">
      <c r="A12" s="230" t="s">
        <v>285</v>
      </c>
      <c r="B12" s="122"/>
      <c r="C12" s="123"/>
      <c r="D12" s="115">
        <f>(0*D9)*0.25</f>
        <v>0</v>
      </c>
      <c r="E12" s="117"/>
      <c r="F12" s="230" t="s">
        <v>285</v>
      </c>
      <c r="G12" s="122"/>
      <c r="H12" s="123"/>
      <c r="I12" s="115">
        <f>(0*I9)*0.25</f>
        <v>0</v>
      </c>
      <c r="J12" s="112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:26" ht="30.75" customHeight="1">
      <c r="A13" s="231" t="s">
        <v>286</v>
      </c>
      <c r="B13" s="232"/>
      <c r="C13" s="169"/>
      <c r="D13" s="118">
        <f>SUM(D10:D12)</f>
        <v>0</v>
      </c>
      <c r="E13" s="117"/>
      <c r="F13" s="231" t="s">
        <v>286</v>
      </c>
      <c r="G13" s="232"/>
      <c r="H13" s="169"/>
      <c r="I13" s="118">
        <f>SUM(I10:I12)</f>
        <v>0</v>
      </c>
      <c r="J13" s="112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:26">
      <c r="A14" s="225"/>
      <c r="B14" s="137"/>
      <c r="C14" s="137"/>
      <c r="D14" s="119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:26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:26" ht="15" customHeight="1">
      <c r="A16" s="226" t="s">
        <v>287</v>
      </c>
      <c r="B16" s="131"/>
      <c r="C16" s="190"/>
      <c r="D16" s="229">
        <f>D13+I13</f>
        <v>0</v>
      </c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15" customHeight="1">
      <c r="A17" s="227"/>
      <c r="B17" s="228"/>
      <c r="C17" s="192"/>
      <c r="D17" s="145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ht="15" customHeight="1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5" customHeight="1">
      <c r="A19" s="113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5" customHeight="1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5.75" customHeight="1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5.75" customHeight="1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 ht="15" customHeight="1">
      <c r="A23" s="113"/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5" customHeight="1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spans="1:26" ht="15" customHeight="1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spans="1:26" ht="15" customHeight="1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spans="1:26" ht="15" customHeight="1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spans="1:26" ht="15.75" customHeight="1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spans="1:26" ht="46.5" customHeight="1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spans="1:26" ht="15" customHeight="1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spans="1:26" ht="15" customHeight="1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spans="1:26" ht="15" customHeight="1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spans="1:26" ht="15" customHeight="1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spans="1:26" ht="15" customHeight="1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spans="1:26" ht="15.75" customHeight="1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spans="1:26" ht="15.75" customHeight="1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spans="1:26" ht="15" customHeight="1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spans="1:26" ht="15" customHeight="1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spans="1:26" ht="15" customHeight="1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spans="1:26" ht="15" customHeight="1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spans="1:26" ht="31.5" customHeight="1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spans="1:26" ht="15.75" customHeight="1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spans="1:26" ht="15.75" customHeight="1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spans="1:26" ht="15.75" customHeight="1">
      <c r="A44" s="113"/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spans="1:26" ht="15.75" customHeight="1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spans="1:26" ht="15.75" customHeight="1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spans="1:26" ht="15.75" customHeight="1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spans="1:26" ht="15.75" customHeight="1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spans="1:26" ht="15.75" customHeight="1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spans="1:26" ht="15.75" customHeight="1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spans="1:26" ht="15.75" customHeight="1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spans="1:26" ht="15.75" customHeight="1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spans="1:26" ht="15.7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spans="1:26" ht="15.75" customHeight="1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spans="1:26" ht="15.7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spans="1:26" ht="15.75" customHeight="1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spans="1:26" ht="15.75" customHeight="1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spans="1:26" ht="15.75" customHeight="1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spans="1:26" ht="15.75" customHeight="1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spans="1:26" ht="15.75" customHeight="1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spans="1:26" ht="15.75" customHeight="1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spans="1:26" ht="15.75" customHeight="1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spans="1:26" ht="15.75" customHeight="1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spans="1:26" ht="15.75" customHeight="1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spans="1:26" ht="15.75" customHeight="1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spans="1:26" ht="15.75" customHeight="1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spans="1:26" ht="15.75" customHeight="1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spans="1:26" ht="15.75" customHeight="1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spans="1:26" ht="15.75" customHeight="1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spans="1:26" ht="15.75" customHeight="1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spans="1:26" ht="15.75" customHeight="1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spans="1:26" ht="15.75" customHeight="1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spans="1:26" ht="15.75" customHeight="1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spans="1:26" ht="15.75" customHeight="1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spans="1:26" ht="15.75" customHeight="1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spans="1:26" ht="15.75" customHeight="1">
      <c r="A76" s="113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spans="1:26" ht="15.75" customHeight="1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spans="1:26" ht="15.75" customHeight="1">
      <c r="A78" s="113"/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spans="1:26" ht="15.75" customHeight="1">
      <c r="A79" s="113"/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spans="1:26" ht="15.75" customHeight="1">
      <c r="A80" s="113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spans="1:26" ht="15.75" customHeight="1">
      <c r="A81" s="113"/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spans="1:26" ht="15.75" customHeight="1">
      <c r="A82" s="113"/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spans="1:26" ht="15.75" customHeight="1">
      <c r="A83" s="113"/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spans="1:26" ht="15.75" customHeight="1">
      <c r="A84" s="1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spans="1:26" ht="15.75" customHeight="1">
      <c r="A85" s="1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spans="1:26" ht="15.75" customHeight="1">
      <c r="A86" s="113"/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spans="1:26" ht="15.75" customHeight="1">
      <c r="A87" s="113"/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spans="1:26" ht="15.75" customHeight="1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spans="1:26" ht="15.75" customHeight="1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spans="1:26" ht="15.75" customHeight="1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spans="1:26" ht="15.75" customHeight="1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spans="1:26" ht="15.75" customHeight="1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spans="1:26" ht="15.75" customHeight="1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spans="1:26" ht="15.75" customHeight="1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spans="1:26" ht="15.75" customHeight="1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spans="1:26" ht="15.75" customHeight="1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spans="1:26" ht="15.75" customHeight="1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spans="1:26" ht="15.7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spans="1:26" ht="15.75" customHeight="1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spans="1:26" ht="15.75" customHeight="1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spans="1:26" ht="15.75" customHeight="1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spans="1:26" ht="15.75" customHeight="1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spans="1:26" ht="15.75" customHeight="1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spans="1:26" ht="15.75" customHeight="1">
      <c r="A104" s="113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spans="1:26" ht="15.75" customHeight="1">
      <c r="A105" s="113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spans="1:26" ht="15.75" customHeight="1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spans="1:26" ht="15.75" customHeight="1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spans="1:26" ht="15.75" customHeight="1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spans="1:26" ht="15.75" customHeight="1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spans="1:26" ht="15.75" customHeight="1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spans="1:26" ht="15.75" customHeight="1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spans="1:26" ht="15.75" customHeight="1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spans="1:26" ht="15.75" customHeight="1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spans="1:26" ht="15.75" customHeight="1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spans="1:26" ht="15.75" customHeight="1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.75" customHeight="1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spans="1:26" ht="15.75" customHeight="1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spans="1:26" ht="15.75" customHeight="1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spans="1:26" ht="15.75" customHeight="1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spans="1:26" ht="15.75" customHeight="1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ht="15.75" customHeight="1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ht="15.75" customHeight="1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ht="15.75" customHeight="1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ht="15.75" customHeight="1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ht="15.75" customHeight="1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ht="15.75" customHeight="1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ht="15.75" customHeight="1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ht="15.75" customHeight="1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ht="15.75" customHeight="1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ht="15.75" customHeight="1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ht="15.75" customHeight="1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ht="15.75" customHeight="1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ht="15.75" customHeight="1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5.75" customHeight="1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spans="1:26" ht="15.75" customHeight="1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spans="1:26" ht="15.75" customHeight="1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spans="1:26" ht="15.75" customHeight="1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spans="1:26" ht="15.75" customHeight="1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spans="1:26" ht="15.75" customHeight="1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spans="1:26" ht="15.75" customHeight="1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spans="1:26" ht="15.75" customHeight="1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spans="1:26" ht="15.75" customHeight="1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spans="1:26" ht="15.75" customHeight="1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spans="1:26" ht="15.75" customHeight="1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spans="1:26" ht="15.75" customHeight="1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spans="1:26" ht="15.75" customHeight="1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spans="1:26" ht="15.75" customHeight="1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spans="1:26" ht="15.75" customHeight="1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spans="1:26" ht="15.75" customHeight="1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spans="1:26" ht="15.75" customHeight="1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spans="1:26" ht="15.75" customHeight="1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spans="1:26" ht="15.75" customHeight="1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spans="1:26" ht="15.75" customHeight="1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spans="1:26" ht="15.75" customHeight="1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spans="1:26" ht="15.75" customHeight="1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spans="1:26" ht="15.75" customHeight="1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spans="1:26" ht="15.75" customHeight="1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spans="1:26" ht="15.75" customHeight="1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spans="1:26" ht="15.75" customHeight="1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spans="1:26" ht="15.75" customHeight="1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spans="1:26" ht="15.75" customHeight="1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spans="1:26" ht="15.75" customHeight="1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spans="1:26" ht="15.75" customHeight="1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spans="1:26" ht="15.75" customHeight="1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spans="1:26" ht="15.75" customHeight="1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spans="1:26" ht="15.75" customHeight="1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</row>
    <row r="167" spans="1:26" ht="15.75" customHeight="1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</row>
    <row r="168" spans="1:26" ht="15.75" customHeight="1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</row>
    <row r="169" spans="1:26" ht="15.75" customHeight="1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</row>
    <row r="170" spans="1:26" ht="15.75" customHeight="1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</row>
    <row r="171" spans="1:26" ht="15.75" customHeight="1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</row>
    <row r="172" spans="1:26" ht="15.75" customHeight="1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</row>
    <row r="173" spans="1:26" ht="15.75" customHeight="1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</row>
    <row r="174" spans="1:26" ht="15.75" customHeight="1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</row>
    <row r="175" spans="1:26" ht="15.75" customHeight="1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</row>
    <row r="176" spans="1:26" ht="15.75" customHeight="1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</row>
    <row r="177" spans="1:26" ht="15.75" customHeight="1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</row>
    <row r="178" spans="1:26" ht="15.75" customHeight="1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</row>
    <row r="179" spans="1:26" ht="15.75" customHeight="1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</row>
    <row r="180" spans="1:26" ht="15.75" customHeight="1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</row>
    <row r="181" spans="1:26" ht="15.75" customHeight="1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</row>
    <row r="182" spans="1:26" ht="15.75" customHeight="1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</row>
    <row r="183" spans="1:26" ht="15.75" customHeight="1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</row>
    <row r="184" spans="1:26" ht="15.75" customHeight="1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</row>
    <row r="185" spans="1:26" ht="15.75" customHeight="1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</row>
    <row r="186" spans="1:26" ht="15.75" customHeight="1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</row>
    <row r="187" spans="1:26" ht="15.75" customHeight="1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</row>
    <row r="188" spans="1:26" ht="15.75" customHeight="1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</row>
    <row r="189" spans="1:26" ht="15.75" customHeight="1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</row>
    <row r="190" spans="1:26" ht="15.75" customHeight="1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</row>
    <row r="191" spans="1:26" ht="15.75" customHeight="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</row>
    <row r="192" spans="1:26" ht="15.75" customHeight="1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</row>
    <row r="193" spans="1:26" ht="15.75" customHeight="1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</row>
    <row r="194" spans="1:26" ht="15.75" customHeight="1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</row>
    <row r="195" spans="1:26" ht="15.75" customHeight="1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</row>
    <row r="196" spans="1:26" ht="15.75" customHeight="1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</row>
    <row r="197" spans="1:26" ht="15.75" customHeight="1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</row>
    <row r="198" spans="1:26" ht="15.75" customHeight="1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spans="1:26" ht="15.75" customHeight="1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</row>
    <row r="200" spans="1:26" ht="15.75" customHeight="1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</row>
    <row r="201" spans="1:26" ht="15.75" customHeight="1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</row>
    <row r="202" spans="1:26" ht="15.75" customHeight="1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</row>
    <row r="203" spans="1:26" ht="15.75" customHeight="1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</row>
    <row r="204" spans="1:26" ht="15.75" customHeight="1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</row>
    <row r="205" spans="1:26" ht="15.75" customHeight="1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</row>
    <row r="206" spans="1:26" ht="15.75" customHeight="1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</row>
    <row r="207" spans="1:26" ht="15.75" customHeight="1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</row>
    <row r="208" spans="1:26" ht="15.75" customHeight="1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</row>
    <row r="209" spans="1:26" ht="15.75" customHeight="1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</row>
    <row r="210" spans="1:26" ht="15.75" customHeight="1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</row>
    <row r="211" spans="1:26" ht="15.75" customHeight="1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</row>
    <row r="212" spans="1:26" ht="15.75" customHeight="1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</row>
    <row r="213" spans="1:26" ht="15.75" customHeight="1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</row>
    <row r="214" spans="1:26" ht="15.75" customHeight="1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</row>
    <row r="215" spans="1:26" ht="15.75" customHeight="1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</row>
    <row r="216" spans="1:26" ht="15.75" customHeight="1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</row>
    <row r="217" spans="1:26" ht="15.75" customHeight="1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</row>
    <row r="218" spans="1:26" ht="15.75" customHeight="1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</row>
    <row r="219" spans="1:26" ht="15.75" customHeight="1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</row>
    <row r="220" spans="1:26" ht="15.75" customHeight="1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</row>
    <row r="221" spans="1:26" ht="15.75" customHeight="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</row>
    <row r="222" spans="1:26" ht="15.75" customHeight="1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</row>
    <row r="223" spans="1:26" ht="15.75" customHeight="1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</row>
    <row r="224" spans="1:26" ht="15.75" customHeight="1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</row>
    <row r="225" spans="1:26" ht="15.75" customHeight="1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</row>
    <row r="226" spans="1:26" ht="15.75" customHeight="1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</row>
    <row r="227" spans="1:26" ht="15.75" customHeight="1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</row>
    <row r="228" spans="1:26" ht="15.75" customHeight="1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</row>
    <row r="229" spans="1:26" ht="15.75" customHeight="1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</row>
    <row r="230" spans="1:26" ht="15.75" customHeight="1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</row>
    <row r="231" spans="1:26" ht="15.75" customHeight="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</row>
    <row r="232" spans="1:26" ht="15.75" customHeight="1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</row>
    <row r="233" spans="1:26" ht="15.75" customHeight="1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</row>
    <row r="234" spans="1:26" ht="15.75" customHeight="1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</row>
    <row r="235" spans="1:26" ht="15.75" customHeight="1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</row>
    <row r="236" spans="1:26" ht="15.75" customHeight="1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</row>
    <row r="237" spans="1:26" ht="15.75" customHeight="1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</row>
    <row r="238" spans="1:26" ht="15.75" customHeight="1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</row>
    <row r="239" spans="1:26" ht="15.75" customHeight="1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</row>
    <row r="240" spans="1:26" ht="15.75" customHeight="1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</row>
    <row r="241" spans="1:26" ht="15.75" customHeight="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</row>
    <row r="242" spans="1:26" ht="15.75" customHeight="1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</row>
    <row r="243" spans="1:26" ht="15.75" customHeight="1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</row>
    <row r="244" spans="1:26" ht="15.75" customHeight="1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</row>
    <row r="245" spans="1:26" ht="15.75" customHeight="1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</row>
    <row r="246" spans="1:26" ht="15.75" customHeight="1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</row>
    <row r="247" spans="1:26" ht="15.75" customHeight="1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</row>
    <row r="248" spans="1:26" ht="15.75" customHeight="1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</row>
    <row r="249" spans="1:26" ht="15.75" customHeight="1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</row>
    <row r="250" spans="1:26" ht="15.75" customHeight="1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</row>
    <row r="251" spans="1:26" ht="15.75" customHeight="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</row>
    <row r="252" spans="1:26" ht="15.75" customHeight="1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5.75" customHeight="1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15.75" customHeight="1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5.75" customHeight="1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5.75" customHeight="1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5.75" customHeight="1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5.75" customHeight="1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5.75" customHeight="1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5.75" customHeight="1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5.75" customHeight="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5.75" customHeight="1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5.75" customHeight="1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5.75" customHeight="1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5.75" customHeight="1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5.75" customHeight="1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5.75" customHeight="1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5.75" customHeight="1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5.75" customHeight="1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5.75" customHeight="1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5.75" customHeight="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5.75" customHeight="1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5.75" customHeight="1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5.75" customHeight="1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5.75" customHeight="1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5.75" customHeight="1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5.75" customHeight="1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5.75" customHeight="1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5.75" customHeight="1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5.75" customHeight="1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5.75" customHeight="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5.75" customHeight="1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5.75" customHeight="1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5.75" customHeight="1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</row>
    <row r="285" spans="1:26" ht="15.75" customHeight="1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</row>
    <row r="286" spans="1:26" ht="15.75" customHeight="1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5.75" customHeight="1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15.75" customHeight="1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5.75" customHeight="1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5.75" customHeight="1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5.75" customHeight="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5.75" customHeight="1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5.75" customHeight="1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5.75" customHeight="1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5.75" customHeight="1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5.75" customHeight="1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5.75" customHeight="1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5.75" customHeight="1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5.75" customHeight="1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5.75" customHeight="1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5.75" customHeight="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5.75" customHeight="1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5.75" customHeight="1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5.75" customHeight="1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5.75" customHeight="1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5.75" customHeight="1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5.75" customHeight="1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5.75" customHeight="1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5.75" customHeight="1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5.75" customHeight="1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5.75" customHeight="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5.75" customHeight="1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5.75" customHeight="1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5.75" customHeight="1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</row>
    <row r="315" spans="1:26" ht="15.75" customHeight="1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</row>
    <row r="316" spans="1:26" ht="15.75" customHeight="1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</row>
    <row r="317" spans="1:26" ht="15.75" customHeight="1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</row>
    <row r="318" spans="1:26" ht="15.75" customHeight="1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</row>
    <row r="319" spans="1:26" ht="15.75" customHeight="1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</row>
    <row r="320" spans="1:26" ht="15.75" customHeight="1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</row>
    <row r="321" spans="1:26" ht="15.75" customHeight="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</row>
    <row r="322" spans="1:26" ht="15.75" customHeight="1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</row>
    <row r="323" spans="1:26" ht="15.75" customHeight="1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</row>
    <row r="324" spans="1:26" ht="15.75" customHeight="1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</row>
    <row r="325" spans="1:26" ht="15.75" customHeight="1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</row>
    <row r="326" spans="1:26" ht="15.75" customHeight="1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</row>
    <row r="327" spans="1:26" ht="15.75" customHeight="1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</row>
    <row r="328" spans="1:26" ht="15.75" customHeight="1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</row>
    <row r="329" spans="1:26" ht="15.75" customHeight="1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</row>
    <row r="330" spans="1:26" ht="15.75" customHeight="1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</row>
    <row r="331" spans="1:26" ht="15.75" customHeight="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</row>
    <row r="332" spans="1:26" ht="15.75" customHeight="1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</row>
    <row r="333" spans="1:26" ht="15.75" customHeight="1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</row>
    <row r="334" spans="1:26" ht="15.75" customHeight="1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</row>
    <row r="335" spans="1:26" ht="15.75" customHeight="1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</row>
    <row r="336" spans="1:26" ht="15.75" customHeight="1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</row>
    <row r="337" spans="1:26" ht="15.75" customHeight="1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</row>
    <row r="338" spans="1:26" ht="15.75" customHeight="1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</row>
    <row r="339" spans="1:26" ht="15.75" customHeight="1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</row>
    <row r="340" spans="1:26" ht="15.75" customHeight="1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</row>
    <row r="341" spans="1:26" ht="15.75" customHeight="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</row>
    <row r="342" spans="1:26" ht="15.75" customHeight="1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</row>
    <row r="343" spans="1:26" ht="15.75" customHeight="1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</row>
    <row r="344" spans="1:26" ht="15.75" customHeight="1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</row>
    <row r="345" spans="1:26" ht="15.75" customHeight="1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</row>
    <row r="346" spans="1:26" ht="15.75" customHeight="1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</row>
    <row r="347" spans="1:26" ht="15.75" customHeight="1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</row>
    <row r="348" spans="1:26" ht="15.75" customHeight="1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</row>
    <row r="349" spans="1:26" ht="15.75" customHeight="1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</row>
    <row r="350" spans="1:26" ht="15.75" customHeight="1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</row>
    <row r="351" spans="1:26" ht="15.75" customHeight="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</row>
    <row r="352" spans="1:26" ht="15.75" customHeight="1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</row>
    <row r="353" spans="1:26" ht="15.75" customHeight="1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</row>
    <row r="354" spans="1:26" ht="15.75" customHeight="1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</row>
    <row r="355" spans="1:26" ht="15.75" customHeight="1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</row>
    <row r="356" spans="1:26" ht="15.75" customHeight="1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</row>
    <row r="357" spans="1:26" ht="15.75" customHeight="1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</row>
    <row r="358" spans="1:26" ht="15.75" customHeight="1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</row>
    <row r="359" spans="1:26" ht="15.75" customHeight="1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</row>
    <row r="360" spans="1:26" ht="15.75" customHeight="1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</row>
    <row r="361" spans="1:26" ht="15.75" customHeight="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</row>
    <row r="362" spans="1:26" ht="15.75" customHeight="1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</row>
    <row r="363" spans="1:26" ht="15.75" customHeight="1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</row>
    <row r="364" spans="1:26" ht="15.75" customHeight="1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</row>
    <row r="365" spans="1:26" ht="15.75" customHeight="1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</row>
    <row r="366" spans="1:26" ht="15.75" customHeight="1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</row>
    <row r="367" spans="1:26" ht="15.75" customHeight="1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</row>
    <row r="368" spans="1:26" ht="15.75" customHeight="1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</row>
    <row r="369" spans="1:26" ht="15.75" customHeight="1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</row>
    <row r="370" spans="1:26" ht="15.75" customHeight="1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</row>
    <row r="371" spans="1:26" ht="15.75" customHeight="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</row>
    <row r="372" spans="1:26" ht="15.75" customHeight="1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</row>
    <row r="373" spans="1:26" ht="15.75" customHeight="1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</row>
    <row r="374" spans="1:26" ht="15.75" customHeight="1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</row>
    <row r="375" spans="1:26" ht="15.75" customHeight="1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</row>
    <row r="376" spans="1:26" ht="15.75" customHeight="1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</row>
    <row r="377" spans="1:26" ht="15.75" customHeight="1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</row>
    <row r="378" spans="1:26" ht="15.75" customHeight="1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</row>
    <row r="379" spans="1:26" ht="15.75" customHeight="1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</row>
    <row r="380" spans="1:26" ht="15.75" customHeight="1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</row>
    <row r="381" spans="1:26" ht="15.75" customHeight="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</row>
    <row r="382" spans="1:26" ht="15.75" customHeight="1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</row>
    <row r="383" spans="1:26" ht="15.75" customHeight="1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</row>
    <row r="384" spans="1:26" ht="15.75" customHeight="1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</row>
    <row r="385" spans="1:26" ht="15.75" customHeight="1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</row>
    <row r="386" spans="1:26" ht="15.75" customHeight="1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</row>
    <row r="387" spans="1:26" ht="15.75" customHeight="1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</row>
    <row r="388" spans="1:26" ht="15.75" customHeight="1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</row>
    <row r="389" spans="1:26" ht="15.75" customHeight="1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</row>
    <row r="390" spans="1:26" ht="15.75" customHeight="1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</row>
    <row r="391" spans="1:26" ht="15.75" customHeight="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</row>
    <row r="392" spans="1:26" ht="15.75" customHeight="1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</row>
    <row r="393" spans="1:26" ht="15.75" customHeight="1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</row>
    <row r="394" spans="1:26" ht="15.75" customHeight="1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</row>
    <row r="395" spans="1:26" ht="15.75" customHeight="1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</row>
    <row r="396" spans="1:26" ht="15.75" customHeight="1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</row>
    <row r="397" spans="1:26" ht="15.75" customHeight="1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</row>
    <row r="398" spans="1:26" ht="15.75" customHeight="1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</row>
    <row r="399" spans="1:26" ht="15.75" customHeight="1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</row>
    <row r="400" spans="1:26" ht="15.75" customHeight="1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</row>
    <row r="401" spans="1:26" ht="15.75" customHeight="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</row>
    <row r="402" spans="1:26" ht="15.75" customHeight="1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</row>
    <row r="403" spans="1:26" ht="15.75" customHeight="1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</row>
    <row r="404" spans="1:26" ht="15.75" customHeight="1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</row>
    <row r="405" spans="1:26" ht="15.75" customHeight="1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</row>
    <row r="406" spans="1:26" ht="15.75" customHeight="1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</row>
    <row r="407" spans="1:26" ht="15.75" customHeight="1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</row>
    <row r="408" spans="1:26" ht="15.75" customHeight="1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</row>
    <row r="409" spans="1:26" ht="15.75" customHeight="1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</row>
    <row r="410" spans="1:26" ht="15.75" customHeight="1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</row>
    <row r="411" spans="1:26" ht="15.75" customHeight="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</row>
    <row r="412" spans="1:26" ht="15.75" customHeight="1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</row>
    <row r="413" spans="1:26" ht="15.75" customHeight="1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</row>
    <row r="414" spans="1:26" ht="15.75" customHeight="1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</row>
    <row r="415" spans="1:26" ht="15.75" customHeight="1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</row>
    <row r="416" spans="1:26" ht="15.75" customHeight="1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</row>
    <row r="417" spans="1:26" ht="15.75" customHeight="1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</row>
    <row r="418" spans="1:26" ht="15.75" customHeight="1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</row>
    <row r="419" spans="1:26" ht="15.75" customHeight="1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</row>
    <row r="420" spans="1:26" ht="15.75" customHeight="1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</row>
    <row r="421" spans="1:26" ht="15.75" customHeight="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</row>
    <row r="422" spans="1:26" ht="15.75" customHeight="1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</row>
    <row r="423" spans="1:26" ht="15.75" customHeight="1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</row>
    <row r="424" spans="1:26" ht="15.75" customHeight="1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</row>
    <row r="425" spans="1:26" ht="15.75" customHeight="1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</row>
    <row r="426" spans="1:26" ht="15.75" customHeight="1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</row>
    <row r="427" spans="1:26" ht="15.75" customHeight="1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</row>
    <row r="428" spans="1:26" ht="15.75" customHeight="1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</row>
    <row r="429" spans="1:26" ht="15.75" customHeight="1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</row>
    <row r="430" spans="1:26" ht="15.75" customHeight="1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</row>
    <row r="431" spans="1:26" ht="15.75" customHeight="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</row>
    <row r="432" spans="1:26" ht="15.75" customHeight="1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</row>
    <row r="433" spans="1:26" ht="15.75" customHeight="1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</row>
    <row r="434" spans="1:26" ht="15.75" customHeight="1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</row>
    <row r="435" spans="1:26" ht="15.75" customHeight="1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</row>
    <row r="436" spans="1:26" ht="15.75" customHeight="1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</row>
    <row r="437" spans="1:26" ht="15.75" customHeight="1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</row>
    <row r="438" spans="1:26" ht="15.75" customHeight="1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</row>
    <row r="439" spans="1:26" ht="15.75" customHeight="1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</row>
    <row r="440" spans="1:26" ht="15.75" customHeight="1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</row>
    <row r="441" spans="1:26" ht="15.75" customHeight="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</row>
    <row r="442" spans="1:26" ht="15.75" customHeight="1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</row>
    <row r="443" spans="1:26" ht="15.75" customHeight="1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</row>
    <row r="444" spans="1:26" ht="15.75" customHeight="1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</row>
    <row r="445" spans="1:26" ht="15.75" customHeight="1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</row>
    <row r="446" spans="1:26" ht="15.75" customHeight="1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</row>
    <row r="447" spans="1:26" ht="15.75" customHeight="1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</row>
    <row r="448" spans="1:26" ht="15.75" customHeight="1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</row>
    <row r="449" spans="1:26" ht="15.75" customHeight="1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</row>
    <row r="450" spans="1:26" ht="15.75" customHeight="1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</row>
    <row r="451" spans="1:26" ht="15.75" customHeight="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</row>
    <row r="452" spans="1:26" ht="15.75" customHeight="1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</row>
    <row r="453" spans="1:26" ht="15.75" customHeight="1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</row>
    <row r="454" spans="1:26" ht="15.75" customHeight="1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</row>
    <row r="455" spans="1:26" ht="15.75" customHeight="1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</row>
    <row r="456" spans="1:26" ht="15.75" customHeight="1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</row>
    <row r="457" spans="1:26" ht="15.75" customHeight="1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</row>
    <row r="458" spans="1:26" ht="15.75" customHeight="1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</row>
    <row r="459" spans="1:26" ht="15.75" customHeight="1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</row>
    <row r="460" spans="1:26" ht="15.75" customHeight="1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</row>
    <row r="461" spans="1:26" ht="15.75" customHeight="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</row>
    <row r="462" spans="1:26" ht="15.75" customHeight="1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</row>
    <row r="463" spans="1:26" ht="15.75" customHeight="1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</row>
    <row r="464" spans="1:26" ht="15.75" customHeight="1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</row>
    <row r="465" spans="1:26" ht="15.75" customHeight="1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</row>
    <row r="466" spans="1:26" ht="15.75" customHeight="1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</row>
    <row r="467" spans="1:26" ht="15.75" customHeight="1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</row>
    <row r="468" spans="1:26" ht="15.75" customHeight="1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</row>
    <row r="469" spans="1:26" ht="15.75" customHeight="1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</row>
    <row r="470" spans="1:26" ht="15.75" customHeight="1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</row>
    <row r="471" spans="1:26" ht="15.75" customHeight="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</row>
    <row r="472" spans="1:26" ht="15.75" customHeight="1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</row>
    <row r="473" spans="1:26" ht="15.75" customHeight="1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</row>
    <row r="474" spans="1:26" ht="15.75" customHeight="1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</row>
    <row r="475" spans="1:26" ht="15.75" customHeight="1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</row>
    <row r="476" spans="1:26" ht="15.75" customHeight="1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</row>
    <row r="477" spans="1:26" ht="15.75" customHeight="1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</row>
    <row r="478" spans="1:26" ht="15.75" customHeight="1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</row>
    <row r="479" spans="1:26" ht="15.75" customHeight="1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</row>
    <row r="480" spans="1:26" ht="15.75" customHeight="1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</row>
    <row r="481" spans="1:26" ht="15.75" customHeight="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</row>
    <row r="482" spans="1:26" ht="15.75" customHeight="1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</row>
    <row r="483" spans="1:26" ht="15.75" customHeight="1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</row>
    <row r="484" spans="1:26" ht="15.75" customHeight="1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</row>
    <row r="485" spans="1:26" ht="15.75" customHeight="1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</row>
    <row r="486" spans="1:26" ht="15.75" customHeight="1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</row>
    <row r="487" spans="1:26" ht="15.75" customHeight="1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</row>
    <row r="488" spans="1:26" ht="15.75" customHeight="1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</row>
    <row r="489" spans="1:26" ht="15.75" customHeight="1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</row>
    <row r="490" spans="1:26" ht="15.75" customHeight="1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</row>
    <row r="491" spans="1:26" ht="15.75" customHeight="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</row>
    <row r="492" spans="1:26" ht="15.75" customHeight="1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</row>
    <row r="493" spans="1:26" ht="15.75" customHeight="1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</row>
    <row r="494" spans="1:26" ht="15.75" customHeight="1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</row>
    <row r="495" spans="1:26" ht="15.75" customHeight="1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</row>
    <row r="496" spans="1:26" ht="15.75" customHeight="1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</row>
    <row r="497" spans="1:26" ht="15.75" customHeight="1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</row>
    <row r="498" spans="1:26" ht="15.75" customHeight="1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</row>
    <row r="499" spans="1:26" ht="15.75" customHeight="1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</row>
    <row r="500" spans="1:26" ht="15.75" customHeight="1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</row>
    <row r="501" spans="1:26" ht="15.75" customHeight="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</row>
    <row r="502" spans="1:26" ht="15.75" customHeight="1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</row>
    <row r="503" spans="1:26" ht="15.75" customHeight="1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</row>
    <row r="504" spans="1:26" ht="15.75" customHeight="1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</row>
    <row r="505" spans="1:26" ht="15.75" customHeight="1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</row>
    <row r="506" spans="1:26" ht="15.75" customHeight="1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</row>
    <row r="507" spans="1:26" ht="15.75" customHeight="1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</row>
    <row r="508" spans="1:26" ht="15.75" customHeight="1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</row>
    <row r="509" spans="1:26" ht="15.75" customHeight="1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</row>
    <row r="510" spans="1:26" ht="15.75" customHeight="1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</row>
    <row r="511" spans="1:26" ht="15.75" customHeight="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</row>
    <row r="512" spans="1:26" ht="15.75" customHeight="1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</row>
    <row r="513" spans="1:26" ht="15.75" customHeight="1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</row>
    <row r="514" spans="1:26" ht="15.75" customHeight="1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</row>
    <row r="515" spans="1:26" ht="15.75" customHeight="1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</row>
    <row r="516" spans="1:26" ht="15.75" customHeight="1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</row>
    <row r="517" spans="1:26" ht="15.75" customHeight="1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</row>
    <row r="518" spans="1:26" ht="15.75" customHeight="1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</row>
    <row r="519" spans="1:26" ht="15.75" customHeight="1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</row>
    <row r="520" spans="1:26" ht="15.75" customHeight="1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</row>
    <row r="521" spans="1:26" ht="15.75" customHeight="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</row>
    <row r="522" spans="1:26" ht="15.75" customHeight="1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</row>
    <row r="523" spans="1:26" ht="15.75" customHeight="1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</row>
    <row r="524" spans="1:26" ht="15.75" customHeight="1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</row>
    <row r="525" spans="1:26" ht="15.75" customHeight="1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</row>
    <row r="526" spans="1:26" ht="15.75" customHeight="1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</row>
    <row r="527" spans="1:26" ht="15.75" customHeight="1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</row>
    <row r="528" spans="1:26" ht="15.75" customHeight="1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</row>
    <row r="529" spans="1:26" ht="15.75" customHeight="1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</row>
    <row r="530" spans="1:26" ht="15.75" customHeight="1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</row>
    <row r="531" spans="1:26" ht="15.75" customHeight="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</row>
    <row r="532" spans="1:26" ht="15.75" customHeight="1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</row>
    <row r="533" spans="1:26" ht="15.75" customHeight="1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</row>
    <row r="534" spans="1:26" ht="15.75" customHeight="1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</row>
    <row r="535" spans="1:26" ht="15.75" customHeight="1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</row>
    <row r="536" spans="1:26" ht="15.75" customHeight="1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</row>
    <row r="537" spans="1:26" ht="15.75" customHeight="1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</row>
    <row r="538" spans="1:26" ht="15.75" customHeight="1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</row>
    <row r="539" spans="1:26" ht="15.75" customHeight="1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</row>
    <row r="540" spans="1:26" ht="15.75" customHeight="1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</row>
    <row r="541" spans="1:26" ht="15.75" customHeight="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</row>
    <row r="542" spans="1:26" ht="15.75" customHeight="1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</row>
    <row r="543" spans="1:26" ht="15.75" customHeight="1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</row>
    <row r="544" spans="1:26" ht="15.75" customHeight="1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</row>
    <row r="545" spans="1:26" ht="15.75" customHeight="1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</row>
    <row r="546" spans="1:26" ht="15.75" customHeight="1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</row>
    <row r="547" spans="1:26" ht="15.75" customHeight="1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</row>
    <row r="548" spans="1:26" ht="15.75" customHeight="1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</row>
    <row r="549" spans="1:26" ht="15.75" customHeight="1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</row>
    <row r="550" spans="1:26" ht="15.75" customHeight="1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</row>
    <row r="551" spans="1:26" ht="15.75" customHeight="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</row>
    <row r="552" spans="1:26" ht="15.75" customHeight="1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</row>
    <row r="553" spans="1:26" ht="15.75" customHeight="1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</row>
    <row r="554" spans="1:26" ht="15.75" customHeight="1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</row>
    <row r="555" spans="1:26" ht="15.75" customHeight="1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</row>
    <row r="556" spans="1:26" ht="15.75" customHeight="1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</row>
    <row r="557" spans="1:26" ht="15.75" customHeight="1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</row>
    <row r="558" spans="1:26" ht="15.75" customHeight="1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</row>
    <row r="559" spans="1:26" ht="15.75" customHeight="1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</row>
    <row r="560" spans="1:26" ht="15.75" customHeight="1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</row>
    <row r="561" spans="1:26" ht="15.75" customHeight="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</row>
    <row r="562" spans="1:26" ht="15.75" customHeight="1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</row>
    <row r="563" spans="1:26" ht="15.75" customHeight="1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</row>
    <row r="564" spans="1:26" ht="15.75" customHeight="1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</row>
    <row r="565" spans="1:26" ht="15.75" customHeight="1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</row>
    <row r="566" spans="1:26" ht="15.75" customHeight="1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</row>
    <row r="567" spans="1:26" ht="15.75" customHeight="1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</row>
    <row r="568" spans="1:26" ht="15.75" customHeight="1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</row>
    <row r="569" spans="1:26" ht="15.75" customHeight="1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</row>
    <row r="570" spans="1:26" ht="15.75" customHeight="1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spans="1:26" ht="15.75" customHeight="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</row>
    <row r="572" spans="1:26" ht="15.75" customHeight="1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</row>
    <row r="573" spans="1:26" ht="15.75" customHeight="1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</row>
    <row r="574" spans="1:26" ht="15.75" customHeight="1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</row>
    <row r="575" spans="1:26" ht="15.75" customHeight="1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</row>
    <row r="576" spans="1:26" ht="15.75" customHeight="1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</row>
    <row r="577" spans="1:26" ht="15.75" customHeight="1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</row>
    <row r="578" spans="1:26" ht="15.75" customHeight="1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</row>
    <row r="579" spans="1:26" ht="15.75" customHeight="1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</row>
    <row r="580" spans="1:26" ht="15.75" customHeight="1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</row>
    <row r="581" spans="1:26" ht="15.75" customHeight="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</row>
    <row r="582" spans="1:26" ht="15.75" customHeight="1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</row>
    <row r="583" spans="1:26" ht="15.75" customHeight="1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</row>
    <row r="584" spans="1:26" ht="15.75" customHeight="1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</row>
    <row r="585" spans="1:26" ht="15.75" customHeight="1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</row>
    <row r="586" spans="1:26" ht="15.75" customHeight="1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</row>
    <row r="587" spans="1:26" ht="15.75" customHeight="1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</row>
    <row r="588" spans="1:26" ht="15.75" customHeight="1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</row>
    <row r="589" spans="1:26" ht="15.75" customHeight="1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</row>
    <row r="590" spans="1:26" ht="15.75" customHeight="1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</row>
    <row r="591" spans="1:26" ht="15.75" customHeight="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</row>
    <row r="592" spans="1:26" ht="15.75" customHeight="1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</row>
    <row r="593" spans="1:26" ht="15.75" customHeight="1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</row>
    <row r="594" spans="1:26" ht="15.75" customHeight="1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</row>
    <row r="595" spans="1:26" ht="15.75" customHeight="1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</row>
    <row r="596" spans="1:26" ht="15.75" customHeight="1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</row>
    <row r="597" spans="1:26" ht="15.75" customHeight="1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</row>
    <row r="598" spans="1:26" ht="15.75" customHeight="1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</row>
    <row r="599" spans="1:26" ht="15.75" customHeight="1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</row>
    <row r="600" spans="1:26" ht="15.75" customHeight="1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</row>
    <row r="601" spans="1:26" ht="15.75" customHeight="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</row>
    <row r="602" spans="1:26" ht="15.75" customHeight="1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</row>
    <row r="603" spans="1:26" ht="15.75" customHeight="1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</row>
    <row r="604" spans="1:26" ht="15.75" customHeight="1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</row>
    <row r="605" spans="1:26" ht="15.75" customHeight="1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</row>
    <row r="606" spans="1:26" ht="15.75" customHeight="1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</row>
    <row r="607" spans="1:26" ht="15.75" customHeight="1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</row>
    <row r="608" spans="1:26" ht="15.75" customHeight="1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</row>
    <row r="609" spans="1:26" ht="15.75" customHeight="1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</row>
    <row r="610" spans="1:26" ht="15.75" customHeight="1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</row>
    <row r="611" spans="1:26" ht="15.75" customHeight="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</row>
    <row r="612" spans="1:26" ht="15.75" customHeight="1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</row>
    <row r="613" spans="1:26" ht="15.75" customHeight="1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</row>
    <row r="614" spans="1:26" ht="15.75" customHeight="1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</row>
    <row r="615" spans="1:26" ht="15.75" customHeight="1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</row>
    <row r="616" spans="1:26" ht="15.75" customHeight="1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</row>
    <row r="617" spans="1:26" ht="15.75" customHeight="1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</row>
    <row r="618" spans="1:26" ht="15.75" customHeight="1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</row>
    <row r="619" spans="1:26" ht="15.75" customHeight="1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</row>
    <row r="620" spans="1:26" ht="15.75" customHeight="1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</row>
    <row r="621" spans="1:26" ht="15.75" customHeight="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</row>
    <row r="622" spans="1:26" ht="15.75" customHeight="1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</row>
    <row r="623" spans="1:26" ht="15.75" customHeight="1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</row>
    <row r="624" spans="1:26" ht="15.75" customHeight="1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</row>
    <row r="625" spans="1:26" ht="15.75" customHeight="1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</row>
    <row r="626" spans="1:26" ht="15.75" customHeight="1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</row>
    <row r="627" spans="1:26" ht="15.75" customHeight="1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</row>
    <row r="628" spans="1:26" ht="15.75" customHeight="1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</row>
    <row r="629" spans="1:26" ht="15.75" customHeight="1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</row>
    <row r="630" spans="1:26" ht="15.75" customHeight="1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</row>
    <row r="631" spans="1:26" ht="15.75" customHeight="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</row>
    <row r="632" spans="1:26" ht="15.75" customHeight="1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</row>
    <row r="633" spans="1:26" ht="15.75" customHeight="1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</row>
    <row r="634" spans="1:26" ht="15.75" customHeight="1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</row>
    <row r="635" spans="1:26" ht="15.75" customHeight="1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</row>
    <row r="636" spans="1:26" ht="15.75" customHeight="1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</row>
    <row r="637" spans="1:26" ht="15.75" customHeight="1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</row>
    <row r="638" spans="1:26" ht="15.75" customHeight="1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</row>
    <row r="639" spans="1:26" ht="15.75" customHeight="1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</row>
    <row r="640" spans="1:26" ht="15.75" customHeight="1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</row>
    <row r="641" spans="1:26" ht="15.75" customHeight="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</row>
    <row r="642" spans="1:26" ht="15.75" customHeight="1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</row>
    <row r="643" spans="1:26" ht="15.75" customHeight="1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</row>
    <row r="644" spans="1:26" ht="15.75" customHeight="1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</row>
    <row r="645" spans="1:26" ht="15.75" customHeight="1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</row>
    <row r="646" spans="1:26" ht="15.75" customHeight="1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</row>
    <row r="647" spans="1:26" ht="15.75" customHeight="1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</row>
    <row r="648" spans="1:26" ht="15.75" customHeight="1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</row>
    <row r="649" spans="1:26" ht="15.75" customHeight="1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</row>
    <row r="650" spans="1:26" ht="15.75" customHeight="1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</row>
    <row r="651" spans="1:26" ht="15.75" customHeight="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</row>
    <row r="652" spans="1:26" ht="15.75" customHeight="1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</row>
    <row r="653" spans="1:26" ht="15.75" customHeight="1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</row>
    <row r="654" spans="1:26" ht="15.75" customHeight="1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</row>
    <row r="655" spans="1:26" ht="15.75" customHeight="1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</row>
    <row r="656" spans="1:26" ht="15.75" customHeight="1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</row>
    <row r="657" spans="1:26" ht="15.75" customHeight="1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</row>
    <row r="658" spans="1:26" ht="15.75" customHeight="1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</row>
    <row r="659" spans="1:26" ht="15.75" customHeight="1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</row>
    <row r="660" spans="1:26" ht="15.75" customHeight="1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</row>
    <row r="661" spans="1:26" ht="15.75" customHeight="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</row>
    <row r="662" spans="1:26" ht="15.75" customHeight="1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</row>
    <row r="663" spans="1:26" ht="15.75" customHeight="1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</row>
    <row r="664" spans="1:26" ht="15.75" customHeight="1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</row>
    <row r="665" spans="1:26" ht="15.75" customHeight="1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</row>
    <row r="666" spans="1:26" ht="15.75" customHeight="1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</row>
    <row r="667" spans="1:26" ht="15.75" customHeight="1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</row>
    <row r="668" spans="1:26" ht="15.75" customHeight="1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</row>
    <row r="669" spans="1:26" ht="15.75" customHeight="1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</row>
    <row r="670" spans="1:26" ht="15.75" customHeight="1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</row>
    <row r="671" spans="1:26" ht="15.75" customHeight="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</row>
    <row r="672" spans="1:26" ht="15.75" customHeight="1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</row>
    <row r="673" spans="1:26" ht="15.75" customHeight="1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</row>
    <row r="674" spans="1:26" ht="15.75" customHeight="1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</row>
    <row r="675" spans="1:26" ht="15.75" customHeight="1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</row>
    <row r="676" spans="1:26" ht="15.75" customHeight="1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</row>
    <row r="677" spans="1:26" ht="15.75" customHeight="1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</row>
    <row r="678" spans="1:26" ht="15.75" customHeight="1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</row>
    <row r="679" spans="1:26" ht="15.75" customHeight="1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</row>
    <row r="680" spans="1:26" ht="15.75" customHeight="1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</row>
    <row r="681" spans="1:26" ht="15.75" customHeight="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</row>
    <row r="682" spans="1:26" ht="15.75" customHeight="1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</row>
    <row r="683" spans="1:26" ht="15.75" customHeight="1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</row>
    <row r="684" spans="1:26" ht="15.75" customHeight="1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</row>
    <row r="685" spans="1:26" ht="15.75" customHeight="1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</row>
    <row r="686" spans="1:26" ht="15.75" customHeight="1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</row>
    <row r="687" spans="1:26" ht="15.75" customHeight="1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</row>
    <row r="688" spans="1:26" ht="15.75" customHeight="1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</row>
    <row r="689" spans="1:26" ht="15.75" customHeight="1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</row>
    <row r="690" spans="1:26" ht="15.75" customHeight="1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</row>
    <row r="691" spans="1:26" ht="15.75" customHeight="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</row>
    <row r="692" spans="1:26" ht="15.75" customHeight="1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</row>
    <row r="693" spans="1:26" ht="15.75" customHeight="1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</row>
    <row r="694" spans="1:26" ht="15.75" customHeight="1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</row>
    <row r="695" spans="1:26" ht="15.75" customHeight="1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</row>
    <row r="696" spans="1:26" ht="15.75" customHeight="1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</row>
    <row r="697" spans="1:26" ht="15.75" customHeight="1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</row>
    <row r="698" spans="1:26" ht="15.75" customHeight="1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</row>
    <row r="699" spans="1:26" ht="15.75" customHeight="1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</row>
    <row r="700" spans="1:26" ht="15.75" customHeight="1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</row>
    <row r="701" spans="1:26" ht="15.75" customHeight="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</row>
    <row r="702" spans="1:26" ht="15.75" customHeight="1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</row>
    <row r="703" spans="1:26" ht="15.75" customHeight="1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</row>
    <row r="704" spans="1:26" ht="15.75" customHeight="1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</row>
    <row r="705" spans="1:26" ht="15.75" customHeight="1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</row>
    <row r="706" spans="1:26" ht="15.75" customHeight="1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</row>
    <row r="707" spans="1:26" ht="15.75" customHeight="1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</row>
    <row r="708" spans="1:26" ht="15.75" customHeight="1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</row>
    <row r="709" spans="1:26" ht="15.75" customHeight="1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</row>
    <row r="710" spans="1:26" ht="15.75" customHeight="1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</row>
    <row r="711" spans="1:26" ht="15.75" customHeight="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</row>
    <row r="712" spans="1:26" ht="15.75" customHeight="1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</row>
    <row r="713" spans="1:26" ht="15.75" customHeight="1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</row>
    <row r="714" spans="1:26" ht="15.75" customHeight="1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</row>
    <row r="715" spans="1:26" ht="15.75" customHeight="1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</row>
    <row r="716" spans="1:26" ht="15.75" customHeight="1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</row>
    <row r="717" spans="1:26" ht="15.75" customHeight="1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</row>
    <row r="718" spans="1:26" ht="15.75" customHeight="1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</row>
    <row r="719" spans="1:26" ht="15.75" customHeight="1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</row>
    <row r="720" spans="1:26" ht="15.75" customHeight="1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</row>
    <row r="721" spans="1:26" ht="15.75" customHeight="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</row>
    <row r="722" spans="1:26" ht="15.75" customHeight="1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</row>
    <row r="723" spans="1:26" ht="15.75" customHeight="1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</row>
    <row r="724" spans="1:26" ht="15.75" customHeight="1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</row>
    <row r="725" spans="1:26" ht="15.75" customHeight="1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</row>
    <row r="726" spans="1:26" ht="15.75" customHeight="1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</row>
    <row r="727" spans="1:26" ht="15.75" customHeight="1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</row>
    <row r="728" spans="1:26" ht="15.75" customHeight="1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</row>
    <row r="729" spans="1:26" ht="15.75" customHeight="1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</row>
    <row r="730" spans="1:26" ht="15.75" customHeight="1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</row>
    <row r="731" spans="1:26" ht="15.75" customHeight="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</row>
    <row r="732" spans="1:26" ht="15.75" customHeight="1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</row>
    <row r="733" spans="1:26" ht="15.75" customHeight="1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</row>
    <row r="734" spans="1:26" ht="15.75" customHeight="1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</row>
    <row r="735" spans="1:26" ht="15.75" customHeight="1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</row>
    <row r="736" spans="1:26" ht="15.75" customHeight="1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</row>
    <row r="737" spans="1:26" ht="15.75" customHeight="1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</row>
    <row r="738" spans="1:26" ht="15.75" customHeight="1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</row>
    <row r="739" spans="1:26" ht="15.75" customHeight="1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</row>
    <row r="740" spans="1:26" ht="15.75" customHeight="1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</row>
    <row r="741" spans="1:26" ht="15.75" customHeight="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</row>
    <row r="742" spans="1:26" ht="15.75" customHeight="1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</row>
    <row r="743" spans="1:26" ht="15.75" customHeight="1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</row>
    <row r="744" spans="1:26" ht="15.75" customHeight="1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</row>
    <row r="745" spans="1:26" ht="15.75" customHeight="1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</row>
    <row r="746" spans="1:26" ht="15.75" customHeight="1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</row>
    <row r="747" spans="1:26" ht="15.75" customHeight="1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</row>
    <row r="748" spans="1:26" ht="15.75" customHeight="1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</row>
    <row r="749" spans="1:26" ht="15.75" customHeight="1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</row>
    <row r="750" spans="1:26" ht="15.75" customHeight="1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</row>
    <row r="751" spans="1:26" ht="15.75" customHeight="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</row>
    <row r="752" spans="1:26" ht="15.75" customHeight="1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</row>
    <row r="753" spans="1:26" ht="15.75" customHeight="1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</row>
    <row r="754" spans="1:26" ht="15.75" customHeight="1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</row>
    <row r="755" spans="1:26" ht="15.75" customHeight="1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</row>
    <row r="756" spans="1:26" ht="15.75" customHeight="1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</row>
    <row r="757" spans="1:26" ht="15.75" customHeight="1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</row>
    <row r="758" spans="1:26" ht="15.75" customHeight="1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</row>
    <row r="759" spans="1:26" ht="15.75" customHeight="1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</row>
    <row r="760" spans="1:26" ht="15.75" customHeight="1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</row>
    <row r="761" spans="1:26" ht="15.75" customHeight="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</row>
    <row r="762" spans="1:26" ht="15.75" customHeight="1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</row>
    <row r="763" spans="1:26" ht="15.75" customHeight="1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</row>
    <row r="764" spans="1:26" ht="15.75" customHeight="1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</row>
    <row r="765" spans="1:26" ht="15.75" customHeight="1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</row>
    <row r="766" spans="1:26" ht="15.75" customHeight="1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</row>
    <row r="767" spans="1:26" ht="15.75" customHeight="1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</row>
    <row r="768" spans="1:26" ht="15.75" customHeight="1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</row>
    <row r="769" spans="1:26" ht="15.75" customHeight="1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</row>
    <row r="770" spans="1:26" ht="15.75" customHeight="1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</row>
    <row r="771" spans="1:26" ht="15.75" customHeight="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</row>
    <row r="772" spans="1:26" ht="15.75" customHeight="1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</row>
    <row r="773" spans="1:26" ht="15.75" customHeight="1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</row>
    <row r="774" spans="1:26" ht="15.75" customHeight="1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</row>
    <row r="775" spans="1:26" ht="15.75" customHeight="1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</row>
    <row r="776" spans="1:26" ht="15.75" customHeight="1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</row>
    <row r="777" spans="1:26" ht="15.75" customHeight="1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</row>
    <row r="778" spans="1:26" ht="15.75" customHeight="1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</row>
    <row r="779" spans="1:26" ht="15.75" customHeight="1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</row>
    <row r="780" spans="1:26" ht="15.75" customHeight="1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</row>
    <row r="781" spans="1:26" ht="15.75" customHeight="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</row>
    <row r="782" spans="1:26" ht="15.75" customHeight="1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</row>
    <row r="783" spans="1:26" ht="15.75" customHeight="1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</row>
    <row r="784" spans="1:26" ht="15.75" customHeight="1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</row>
    <row r="785" spans="1:26" ht="15.75" customHeight="1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</row>
    <row r="786" spans="1:26" ht="15.75" customHeight="1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</row>
    <row r="787" spans="1:26" ht="15.75" customHeight="1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</row>
    <row r="788" spans="1:26" ht="15.75" customHeight="1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</row>
    <row r="789" spans="1:26" ht="15.75" customHeight="1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</row>
    <row r="790" spans="1:26" ht="15.75" customHeight="1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</row>
    <row r="791" spans="1:26" ht="15.75" customHeight="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</row>
    <row r="792" spans="1:26" ht="15.75" customHeight="1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</row>
    <row r="793" spans="1:26" ht="15.75" customHeight="1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</row>
    <row r="794" spans="1:26" ht="15.75" customHeight="1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</row>
    <row r="795" spans="1:26" ht="15.75" customHeight="1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</row>
    <row r="796" spans="1:26" ht="15.75" customHeight="1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</row>
    <row r="797" spans="1:26" ht="15.75" customHeight="1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</row>
    <row r="798" spans="1:26" ht="15.75" customHeight="1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</row>
    <row r="799" spans="1:26" ht="15.75" customHeight="1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</row>
    <row r="800" spans="1:26" ht="15.75" customHeight="1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</row>
    <row r="801" spans="1:26" ht="15.75" customHeight="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</row>
    <row r="802" spans="1:26" ht="15.75" customHeight="1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</row>
    <row r="803" spans="1:26" ht="15.75" customHeight="1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</row>
    <row r="804" spans="1:26" ht="15.75" customHeight="1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</row>
    <row r="805" spans="1:26" ht="15.75" customHeight="1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</row>
    <row r="806" spans="1:26" ht="15.75" customHeight="1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</row>
    <row r="807" spans="1:26" ht="15.75" customHeight="1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</row>
    <row r="808" spans="1:26" ht="15.75" customHeight="1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</row>
    <row r="809" spans="1:26" ht="15.75" customHeight="1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</row>
    <row r="810" spans="1:26" ht="15.75" customHeight="1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</row>
    <row r="811" spans="1:26" ht="15.75" customHeight="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</row>
    <row r="812" spans="1:26" ht="15.75" customHeight="1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</row>
    <row r="813" spans="1:26" ht="15.75" customHeight="1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</row>
    <row r="814" spans="1:26" ht="15.75" customHeight="1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</row>
    <row r="815" spans="1:26" ht="15.75" customHeight="1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</row>
    <row r="816" spans="1:26" ht="15.75" customHeight="1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</row>
    <row r="817" spans="1:26" ht="15.75" customHeight="1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</row>
    <row r="818" spans="1:26" ht="15.75" customHeight="1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</row>
    <row r="819" spans="1:26" ht="15.75" customHeight="1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</row>
    <row r="820" spans="1:26" ht="15.75" customHeight="1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</row>
    <row r="821" spans="1:26" ht="15.75" customHeight="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</row>
    <row r="822" spans="1:26" ht="15.75" customHeight="1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</row>
    <row r="823" spans="1:26" ht="15.75" customHeight="1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</row>
    <row r="824" spans="1:26" ht="15.75" customHeight="1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</row>
    <row r="825" spans="1:26" ht="15.75" customHeight="1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</row>
    <row r="826" spans="1:26" ht="15.75" customHeight="1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</row>
    <row r="827" spans="1:26" ht="15.75" customHeight="1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</row>
    <row r="828" spans="1:26" ht="15.75" customHeight="1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</row>
    <row r="829" spans="1:26" ht="15.75" customHeight="1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</row>
    <row r="830" spans="1:26" ht="15.75" customHeight="1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</row>
    <row r="831" spans="1:26" ht="15.75" customHeight="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</row>
    <row r="832" spans="1:26" ht="15.75" customHeight="1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</row>
    <row r="833" spans="1:26" ht="15.75" customHeight="1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</row>
    <row r="834" spans="1:26" ht="15.75" customHeight="1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</row>
    <row r="835" spans="1:26" ht="15.75" customHeight="1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</row>
    <row r="836" spans="1:26" ht="15.75" customHeight="1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</row>
    <row r="837" spans="1:26" ht="15.75" customHeight="1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</row>
    <row r="838" spans="1:26" ht="15.75" customHeight="1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</row>
    <row r="839" spans="1:26" ht="15.75" customHeight="1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</row>
    <row r="840" spans="1:26" ht="15.75" customHeight="1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</row>
    <row r="841" spans="1:26" ht="15.75" customHeight="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</row>
    <row r="842" spans="1:26" ht="15.75" customHeight="1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</row>
    <row r="843" spans="1:26" ht="15.75" customHeight="1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</row>
    <row r="844" spans="1:26" ht="15.75" customHeight="1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</row>
    <row r="845" spans="1:26" ht="15.75" customHeight="1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</row>
    <row r="846" spans="1:26" ht="15.75" customHeight="1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</row>
    <row r="847" spans="1:26" ht="15.75" customHeight="1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</row>
    <row r="848" spans="1:26" ht="15.75" customHeight="1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</row>
    <row r="849" spans="1:26" ht="15.75" customHeight="1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</row>
    <row r="850" spans="1:26" ht="15.75" customHeight="1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</row>
    <row r="851" spans="1:26" ht="15.75" customHeight="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</row>
    <row r="852" spans="1:26" ht="15.75" customHeight="1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</row>
    <row r="853" spans="1:26" ht="15.75" customHeight="1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</row>
    <row r="854" spans="1:26" ht="15.75" customHeight="1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</row>
    <row r="855" spans="1:26" ht="15.75" customHeight="1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</row>
    <row r="856" spans="1:26" ht="15.75" customHeight="1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</row>
    <row r="857" spans="1:26" ht="15.75" customHeight="1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</row>
    <row r="858" spans="1:26" ht="15.75" customHeight="1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</row>
    <row r="859" spans="1:26" ht="15.75" customHeight="1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</row>
    <row r="860" spans="1:26" ht="15.75" customHeight="1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</row>
    <row r="861" spans="1:26" ht="15.75" customHeight="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</row>
    <row r="862" spans="1:26" ht="15.75" customHeight="1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</row>
    <row r="863" spans="1:26" ht="15.75" customHeight="1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</row>
    <row r="864" spans="1:26" ht="15.75" customHeight="1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</row>
    <row r="865" spans="1:26" ht="15.75" customHeight="1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</row>
    <row r="866" spans="1:26" ht="15.75" customHeight="1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</row>
    <row r="867" spans="1:26" ht="15.75" customHeight="1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</row>
    <row r="868" spans="1:26" ht="15.75" customHeight="1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</row>
    <row r="869" spans="1:26" ht="15.75" customHeight="1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</row>
    <row r="870" spans="1:26" ht="15.75" customHeight="1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</row>
    <row r="871" spans="1:26" ht="15.75" customHeight="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</row>
    <row r="872" spans="1:26" ht="15.75" customHeight="1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</row>
    <row r="873" spans="1:26" ht="15.75" customHeight="1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</row>
    <row r="874" spans="1:26" ht="15.75" customHeight="1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</row>
    <row r="875" spans="1:26" ht="15.75" customHeight="1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</row>
    <row r="876" spans="1:26" ht="15.75" customHeight="1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</row>
    <row r="877" spans="1:26" ht="15.75" customHeight="1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</row>
    <row r="878" spans="1:26" ht="15.75" customHeight="1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</row>
    <row r="879" spans="1:26" ht="15.75" customHeight="1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</row>
    <row r="880" spans="1:26" ht="15.75" customHeight="1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</row>
    <row r="881" spans="1:26" ht="15.75" customHeight="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</row>
    <row r="882" spans="1:26" ht="15.75" customHeight="1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</row>
    <row r="883" spans="1:26" ht="15.75" customHeight="1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</row>
    <row r="884" spans="1:26" ht="15.75" customHeight="1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</row>
    <row r="885" spans="1:26" ht="15.75" customHeight="1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</row>
    <row r="886" spans="1:26" ht="15.75" customHeight="1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</row>
    <row r="887" spans="1:26" ht="15.75" customHeight="1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</row>
    <row r="888" spans="1:26" ht="15.75" customHeight="1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</row>
    <row r="889" spans="1:26" ht="15.75" customHeight="1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</row>
    <row r="890" spans="1:26" ht="15.75" customHeight="1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</row>
    <row r="891" spans="1:26" ht="15.75" customHeight="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</row>
    <row r="892" spans="1:26" ht="15.75" customHeight="1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</row>
    <row r="893" spans="1:26" ht="15.75" customHeight="1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</row>
    <row r="894" spans="1:26" ht="15.75" customHeight="1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</row>
    <row r="895" spans="1:26" ht="15.75" customHeight="1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</row>
    <row r="896" spans="1:26" ht="15.75" customHeight="1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</row>
    <row r="897" spans="1:26" ht="15.75" customHeight="1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</row>
    <row r="898" spans="1:26" ht="15.75" customHeight="1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</row>
    <row r="899" spans="1:26" ht="15.75" customHeight="1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</row>
    <row r="900" spans="1:26" ht="15.75" customHeight="1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</row>
    <row r="901" spans="1:26" ht="15.75" customHeight="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</row>
    <row r="902" spans="1:26" ht="15.75" customHeight="1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</row>
    <row r="903" spans="1:26" ht="15.75" customHeight="1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</row>
    <row r="904" spans="1:26" ht="15.75" customHeight="1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</row>
    <row r="905" spans="1:26" ht="15.75" customHeight="1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</row>
    <row r="906" spans="1:26" ht="15.75" customHeight="1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</row>
    <row r="907" spans="1:26" ht="15.75" customHeight="1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</row>
    <row r="908" spans="1:26" ht="15.75" customHeight="1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</row>
    <row r="909" spans="1:26" ht="15.75" customHeight="1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</row>
    <row r="910" spans="1:26" ht="15.75" customHeight="1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</row>
    <row r="911" spans="1:26" ht="15.75" customHeight="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</row>
    <row r="912" spans="1:26" ht="15.75" customHeight="1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</row>
    <row r="913" spans="1:26" ht="15.75" customHeight="1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</row>
    <row r="914" spans="1:26" ht="15.75" customHeight="1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</row>
    <row r="915" spans="1:26" ht="15.75" customHeight="1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</row>
    <row r="916" spans="1:26" ht="15.75" customHeight="1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</row>
    <row r="917" spans="1:26" ht="15.75" customHeight="1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</row>
    <row r="918" spans="1:26" ht="15.75" customHeight="1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</row>
    <row r="919" spans="1:26" ht="15.75" customHeight="1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</row>
    <row r="920" spans="1:26" ht="15.75" customHeight="1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</row>
    <row r="921" spans="1:26" ht="15.75" customHeight="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</row>
    <row r="922" spans="1:26" ht="15.75" customHeight="1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</row>
    <row r="923" spans="1:26" ht="15.75" customHeight="1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</row>
    <row r="924" spans="1:26" ht="15.75" customHeight="1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</row>
    <row r="925" spans="1:26" ht="15.75" customHeight="1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</row>
    <row r="926" spans="1:26" ht="15.75" customHeight="1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</row>
    <row r="927" spans="1:26" ht="15.75" customHeight="1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</row>
    <row r="928" spans="1:26" ht="15.75" customHeight="1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</row>
    <row r="929" spans="1:26" ht="15.75" customHeight="1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</row>
    <row r="930" spans="1:26" ht="15.75" customHeight="1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</row>
    <row r="931" spans="1:26" ht="15.75" customHeight="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</row>
    <row r="932" spans="1:26" ht="15.75" customHeight="1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</row>
    <row r="933" spans="1:26" ht="15.75" customHeight="1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</row>
    <row r="934" spans="1:26" ht="15.75" customHeight="1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</row>
    <row r="935" spans="1:26" ht="15.75" customHeight="1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</row>
    <row r="936" spans="1:26" ht="15.75" customHeight="1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</row>
    <row r="937" spans="1:26" ht="15.75" customHeight="1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</row>
    <row r="938" spans="1:26" ht="15.75" customHeight="1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</row>
    <row r="939" spans="1:26" ht="15.75" customHeight="1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</row>
    <row r="940" spans="1:26" ht="15.75" customHeight="1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</row>
    <row r="941" spans="1:26" ht="15.75" customHeight="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</row>
    <row r="942" spans="1:26" ht="15.75" customHeight="1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</row>
    <row r="943" spans="1:26" ht="15.75" customHeight="1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</row>
    <row r="944" spans="1:26" ht="15.75" customHeight="1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</row>
    <row r="945" spans="1:26" ht="15.75" customHeight="1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</row>
    <row r="946" spans="1:26" ht="15.75" customHeight="1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</row>
    <row r="947" spans="1:26" ht="15.75" customHeight="1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</row>
    <row r="948" spans="1:26" ht="15.75" customHeight="1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</row>
    <row r="949" spans="1:26" ht="15.75" customHeight="1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</row>
    <row r="950" spans="1:26" ht="15.75" customHeight="1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</row>
    <row r="951" spans="1:26" ht="15.75" customHeight="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</row>
    <row r="952" spans="1:26" ht="15.75" customHeight="1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</row>
    <row r="953" spans="1:26" ht="15.75" customHeight="1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</row>
    <row r="954" spans="1:26" ht="15.75" customHeight="1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</row>
    <row r="955" spans="1:26" ht="15.75" customHeight="1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</row>
    <row r="956" spans="1:26" ht="15.75" customHeight="1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</row>
    <row r="957" spans="1:26" ht="15.75" customHeight="1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</row>
    <row r="958" spans="1:26" ht="15.75" customHeight="1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</row>
    <row r="959" spans="1:26" ht="15.75" customHeight="1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</row>
    <row r="960" spans="1:26" ht="15.75" customHeight="1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</row>
    <row r="961" spans="1:26" ht="15.75" customHeight="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</row>
    <row r="962" spans="1:26" ht="15.75" customHeight="1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</row>
    <row r="963" spans="1:26" ht="15.75" customHeight="1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</row>
    <row r="964" spans="1:26" ht="15.75" customHeight="1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</row>
    <row r="965" spans="1:26" ht="15.75" customHeight="1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</row>
    <row r="966" spans="1:26" ht="15.75" customHeight="1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</row>
    <row r="967" spans="1:26" ht="15.75" customHeight="1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</row>
    <row r="968" spans="1:26" ht="15.75" customHeight="1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</row>
    <row r="969" spans="1:26" ht="15.75" customHeight="1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</row>
    <row r="970" spans="1:26" ht="15.75" customHeight="1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</row>
    <row r="971" spans="1:26" ht="15.75" customHeight="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</row>
    <row r="972" spans="1:26" ht="15.75" customHeight="1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</row>
    <row r="973" spans="1:26" ht="15.75" customHeight="1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</row>
    <row r="974" spans="1:26" ht="15.75" customHeight="1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</row>
    <row r="975" spans="1:26" ht="15.75" customHeight="1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</row>
    <row r="976" spans="1:26" ht="15.75" customHeight="1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</row>
    <row r="977" spans="1:26" ht="15.75" customHeight="1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</row>
    <row r="978" spans="1:26" ht="15.75" customHeight="1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</row>
    <row r="979" spans="1:26" ht="15.75" customHeight="1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</row>
    <row r="980" spans="1:26" ht="15.75" customHeight="1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</row>
    <row r="981" spans="1:26" ht="15.75" customHeight="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</row>
    <row r="982" spans="1:26" ht="15.75" customHeight="1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</row>
    <row r="983" spans="1:26" ht="15.75" customHeight="1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</row>
    <row r="984" spans="1:26" ht="15.75" customHeight="1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</row>
    <row r="985" spans="1:26" ht="15.75" customHeight="1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</row>
    <row r="986" spans="1:26" ht="15.75" customHeight="1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</row>
    <row r="987" spans="1:26" ht="15.75" customHeight="1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</row>
    <row r="988" spans="1:26" ht="15.75" customHeight="1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</row>
    <row r="989" spans="1:26" ht="15.75" customHeight="1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</row>
    <row r="990" spans="1:26" ht="15.75" customHeight="1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</row>
    <row r="991" spans="1:26" ht="15.75" customHeight="1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</row>
    <row r="992" spans="1:26" ht="15.75" customHeight="1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</row>
    <row r="993" spans="1:26" ht="15.75" customHeight="1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</row>
    <row r="994" spans="1:26" ht="15.75" customHeight="1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</row>
    <row r="995" spans="1:26" ht="15.75" customHeight="1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</row>
    <row r="996" spans="1:26" ht="15.75" customHeight="1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</row>
    <row r="997" spans="1:26" ht="15.75" customHeight="1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</row>
    <row r="998" spans="1:26" ht="15.75" customHeight="1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</row>
    <row r="999" spans="1:26" ht="15.75" customHeight="1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</row>
    <row r="1000" spans="1:26" ht="15.75" customHeight="1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</row>
  </sheetData>
  <mergeCells count="29">
    <mergeCell ref="A1:D1"/>
    <mergeCell ref="F1:I1"/>
    <mergeCell ref="A2:C2"/>
    <mergeCell ref="F2:H2"/>
    <mergeCell ref="A3:C3"/>
    <mergeCell ref="F3:H3"/>
    <mergeCell ref="F4:H4"/>
    <mergeCell ref="F7:G7"/>
    <mergeCell ref="F8:G8"/>
    <mergeCell ref="F9:H9"/>
    <mergeCell ref="F10:H10"/>
    <mergeCell ref="F5:G5"/>
    <mergeCell ref="F6:G6"/>
    <mergeCell ref="F11:H11"/>
    <mergeCell ref="F12:H12"/>
    <mergeCell ref="F13:H13"/>
    <mergeCell ref="A9:C9"/>
    <mergeCell ref="A10:C10"/>
    <mergeCell ref="A11:C11"/>
    <mergeCell ref="A12:C12"/>
    <mergeCell ref="A13:C13"/>
    <mergeCell ref="A14:C14"/>
    <mergeCell ref="A16:C17"/>
    <mergeCell ref="D16:D17"/>
    <mergeCell ref="A4:C4"/>
    <mergeCell ref="A5:B5"/>
    <mergeCell ref="A6:B6"/>
    <mergeCell ref="A7:B7"/>
    <mergeCell ref="A8:B8"/>
  </mergeCells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4" workbookViewId="0">
      <selection activeCell="I26" sqref="I26:J26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9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3" max="13" width="14.4257812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219" t="s">
        <v>12</v>
      </c>
      <c r="C1" s="220"/>
      <c r="D1" s="220"/>
      <c r="E1" s="220"/>
      <c r="F1" s="220"/>
      <c r="G1" s="220"/>
      <c r="H1" s="220"/>
      <c r="I1" s="220"/>
      <c r="J1" s="221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80"/>
      <c r="C2" s="134"/>
      <c r="D2" s="134"/>
      <c r="E2" s="134"/>
      <c r="F2" s="134"/>
      <c r="G2" s="134"/>
      <c r="H2" s="134"/>
      <c r="I2" s="134"/>
      <c r="J2" s="135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13</v>
      </c>
      <c r="E3" s="222"/>
      <c r="F3" s="134"/>
      <c r="G3" s="134"/>
      <c r="H3" s="158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14</v>
      </c>
      <c r="E4" s="223"/>
      <c r="F4" s="137"/>
      <c r="G4" s="15" t="s">
        <v>15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16</v>
      </c>
      <c r="E5" s="16" t="s">
        <v>17</v>
      </c>
      <c r="F5" s="11" t="s">
        <v>18</v>
      </c>
      <c r="G5" s="16" t="s">
        <v>19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80"/>
      <c r="C6" s="134"/>
      <c r="D6" s="134"/>
      <c r="E6" s="134"/>
      <c r="F6" s="134"/>
      <c r="G6" s="134"/>
      <c r="H6" s="134"/>
      <c r="I6" s="134"/>
      <c r="J6" s="135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218" t="s">
        <v>20</v>
      </c>
      <c r="C7" s="134"/>
      <c r="D7" s="134"/>
      <c r="E7" s="134"/>
      <c r="F7" s="134"/>
      <c r="G7" s="134"/>
      <c r="H7" s="134"/>
      <c r="I7" s="134"/>
      <c r="J7" s="135"/>
      <c r="K7" s="14"/>
      <c r="L7" s="8"/>
      <c r="M7" s="17" t="s">
        <v>21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80"/>
      <c r="C8" s="134"/>
      <c r="D8" s="134"/>
      <c r="E8" s="134"/>
      <c r="F8" s="134"/>
      <c r="G8" s="134"/>
      <c r="H8" s="134"/>
      <c r="I8" s="134"/>
      <c r="J8" s="135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22</v>
      </c>
      <c r="C9" s="208" t="s">
        <v>23</v>
      </c>
      <c r="D9" s="122"/>
      <c r="E9" s="122"/>
      <c r="F9" s="122"/>
      <c r="G9" s="123"/>
      <c r="H9" s="224"/>
      <c r="I9" s="122"/>
      <c r="J9" s="141"/>
      <c r="K9" s="19"/>
      <c r="L9" s="8"/>
      <c r="M9" s="8" t="s">
        <v>24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25</v>
      </c>
      <c r="C10" s="208" t="s">
        <v>26</v>
      </c>
      <c r="D10" s="122"/>
      <c r="E10" s="122"/>
      <c r="F10" s="122"/>
      <c r="G10" s="123"/>
      <c r="H10" s="163"/>
      <c r="I10" s="122"/>
      <c r="J10" s="141"/>
      <c r="K10" s="19"/>
      <c r="L10" s="8"/>
      <c r="M10" s="8" t="s">
        <v>27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28</v>
      </c>
      <c r="C11" s="208" t="s">
        <v>29</v>
      </c>
      <c r="D11" s="122"/>
      <c r="E11" s="122"/>
      <c r="F11" s="122"/>
      <c r="G11" s="152"/>
      <c r="H11" s="214"/>
      <c r="I11" s="122"/>
      <c r="J11" s="141"/>
      <c r="K11" s="9"/>
      <c r="L11" s="8"/>
      <c r="M11" s="8" t="s">
        <v>30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31</v>
      </c>
      <c r="C12" s="21" t="s">
        <v>32</v>
      </c>
      <c r="D12" s="22"/>
      <c r="E12" s="22"/>
      <c r="F12" s="22"/>
      <c r="G12" s="22"/>
      <c r="H12" s="214">
        <v>30</v>
      </c>
      <c r="I12" s="122"/>
      <c r="J12" s="141"/>
      <c r="K12" s="9"/>
      <c r="L12" s="8"/>
      <c r="M12" s="8" t="s">
        <v>33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80"/>
      <c r="C13" s="134"/>
      <c r="D13" s="134"/>
      <c r="E13" s="134"/>
      <c r="F13" s="134"/>
      <c r="G13" s="134"/>
      <c r="H13" s="134"/>
      <c r="I13" s="134"/>
      <c r="J13" s="135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218" t="s">
        <v>34</v>
      </c>
      <c r="C14" s="134"/>
      <c r="D14" s="134"/>
      <c r="E14" s="134"/>
      <c r="F14" s="134"/>
      <c r="G14" s="134"/>
      <c r="H14" s="134"/>
      <c r="I14" s="134"/>
      <c r="J14" s="135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213" t="s">
        <v>35</v>
      </c>
      <c r="D15" s="122"/>
      <c r="E15" s="122"/>
      <c r="F15" s="122"/>
      <c r="G15" s="122"/>
      <c r="H15" s="123"/>
      <c r="I15" s="214" t="s">
        <v>36</v>
      </c>
      <c r="J15" s="141"/>
      <c r="K15" s="9"/>
      <c r="L15" s="8"/>
      <c r="M15" s="8" t="s">
        <v>37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213" t="s">
        <v>38</v>
      </c>
      <c r="D16" s="122"/>
      <c r="E16" s="122"/>
      <c r="F16" s="122"/>
      <c r="G16" s="122"/>
      <c r="H16" s="123"/>
      <c r="I16" s="214">
        <v>14</v>
      </c>
      <c r="J16" s="141"/>
      <c r="K16" s="9"/>
      <c r="L16" s="8"/>
      <c r="M16" s="8" t="s">
        <v>39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40</v>
      </c>
      <c r="D17" s="215" t="s">
        <v>41</v>
      </c>
      <c r="E17" s="122"/>
      <c r="F17" s="122"/>
      <c r="G17" s="122"/>
      <c r="H17" s="122"/>
      <c r="I17" s="122"/>
      <c r="J17" s="141"/>
      <c r="K17" s="9"/>
      <c r="L17" s="8"/>
      <c r="M17" s="8" t="s">
        <v>42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80"/>
      <c r="C18" s="134"/>
      <c r="D18" s="134"/>
      <c r="E18" s="134"/>
      <c r="F18" s="134"/>
      <c r="G18" s="134"/>
      <c r="H18" s="134"/>
      <c r="I18" s="134"/>
      <c r="J18" s="135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216" t="s">
        <v>43</v>
      </c>
      <c r="C19" s="134"/>
      <c r="D19" s="134"/>
      <c r="E19" s="134"/>
      <c r="F19" s="134"/>
      <c r="G19" s="134"/>
      <c r="H19" s="134"/>
      <c r="I19" s="134"/>
      <c r="J19" s="135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80"/>
      <c r="C20" s="134"/>
      <c r="D20" s="134"/>
      <c r="E20" s="134"/>
      <c r="F20" s="134"/>
      <c r="G20" s="134"/>
      <c r="H20" s="134"/>
      <c r="I20" s="134"/>
      <c r="J20" s="135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217" t="s">
        <v>44</v>
      </c>
      <c r="C21" s="183"/>
      <c r="D21" s="183"/>
      <c r="E21" s="183"/>
      <c r="F21" s="183"/>
      <c r="G21" s="183"/>
      <c r="H21" s="183"/>
      <c r="I21" s="183"/>
      <c r="J21" s="184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78" t="s">
        <v>45</v>
      </c>
      <c r="C22" s="122"/>
      <c r="D22" s="122"/>
      <c r="E22" s="122"/>
      <c r="F22" s="122"/>
      <c r="G22" s="122"/>
      <c r="H22" s="122"/>
      <c r="I22" s="122"/>
      <c r="J22" s="141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77" t="s">
        <v>46</v>
      </c>
      <c r="D23" s="122"/>
      <c r="E23" s="122"/>
      <c r="F23" s="122"/>
      <c r="G23" s="122"/>
      <c r="H23" s="123"/>
      <c r="I23" s="210" t="s">
        <v>36</v>
      </c>
      <c r="J23" s="141"/>
      <c r="K23" s="25"/>
      <c r="L23" s="8"/>
      <c r="M23" s="8" t="s">
        <v>47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77" t="s">
        <v>48</v>
      </c>
      <c r="D24" s="122"/>
      <c r="E24" s="122"/>
      <c r="F24" s="122"/>
      <c r="G24" s="122"/>
      <c r="H24" s="123"/>
      <c r="I24" s="210" t="s">
        <v>49</v>
      </c>
      <c r="J24" s="141"/>
      <c r="K24" s="25"/>
      <c r="L24" s="8"/>
      <c r="M24" s="8" t="s">
        <v>50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77" t="s">
        <v>51</v>
      </c>
      <c r="D25" s="122"/>
      <c r="E25" s="122"/>
      <c r="F25" s="122"/>
      <c r="G25" s="122"/>
      <c r="H25" s="123"/>
      <c r="I25" s="211">
        <v>0</v>
      </c>
      <c r="J25" s="141"/>
      <c r="K25" s="27"/>
      <c r="L25" s="8"/>
      <c r="M25" s="8" t="s">
        <v>52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77" t="s">
        <v>53</v>
      </c>
      <c r="D26" s="122"/>
      <c r="E26" s="122"/>
      <c r="F26" s="122"/>
      <c r="G26" s="122"/>
      <c r="H26" s="123"/>
      <c r="I26" s="210"/>
      <c r="J26" s="141"/>
      <c r="K26" s="28"/>
      <c r="L26" s="8"/>
      <c r="M26" s="8" t="s">
        <v>54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77" t="s">
        <v>55</v>
      </c>
      <c r="D27" s="122"/>
      <c r="E27" s="122"/>
      <c r="F27" s="122"/>
      <c r="G27" s="122"/>
      <c r="H27" s="123"/>
      <c r="I27" s="212"/>
      <c r="J27" s="141"/>
      <c r="K27" s="28"/>
      <c r="L27" s="8"/>
      <c r="M27" s="8" t="s">
        <v>56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202"/>
      <c r="C28" s="131"/>
      <c r="D28" s="131"/>
      <c r="E28" s="131"/>
      <c r="F28" s="131"/>
      <c r="G28" s="131"/>
      <c r="H28" s="131"/>
      <c r="I28" s="131"/>
      <c r="J28" s="132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0" t="s">
        <v>57</v>
      </c>
      <c r="C29" s="122"/>
      <c r="D29" s="122"/>
      <c r="E29" s="122"/>
      <c r="F29" s="122"/>
      <c r="G29" s="122"/>
      <c r="H29" s="122"/>
      <c r="I29" s="122"/>
      <c r="J29" s="141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2" t="s">
        <v>58</v>
      </c>
      <c r="D30" s="122"/>
      <c r="E30" s="122"/>
      <c r="F30" s="122"/>
      <c r="G30" s="122"/>
      <c r="H30" s="123"/>
      <c r="I30" s="207" t="s">
        <v>59</v>
      </c>
      <c r="J30" s="141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22</v>
      </c>
      <c r="C31" s="208" t="s">
        <v>60</v>
      </c>
      <c r="D31" s="122"/>
      <c r="E31" s="122"/>
      <c r="F31" s="122"/>
      <c r="G31" s="122"/>
      <c r="H31" s="123"/>
      <c r="I31" s="148">
        <v>0</v>
      </c>
      <c r="J31" s="141"/>
      <c r="K31" s="33" t="e">
        <f>((I31/(I25/220)))</f>
        <v>#DIV/0!</v>
      </c>
      <c r="L31" s="34"/>
      <c r="M31" s="200" t="s">
        <v>61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5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25</v>
      </c>
      <c r="C32" s="36" t="s">
        <v>62</v>
      </c>
      <c r="D32" s="37"/>
      <c r="E32" s="38" t="s">
        <v>63</v>
      </c>
      <c r="F32" s="38" t="s">
        <v>64</v>
      </c>
      <c r="G32" s="37"/>
      <c r="H32" s="39">
        <v>0.3</v>
      </c>
      <c r="I32" s="148">
        <f>IF(F32="N",0,I31*H32)</f>
        <v>0</v>
      </c>
      <c r="J32" s="141"/>
      <c r="K32" s="40"/>
      <c r="L32" s="8"/>
      <c r="M32" s="200" t="s">
        <v>65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28</v>
      </c>
      <c r="C33" s="36" t="s">
        <v>66</v>
      </c>
      <c r="D33" s="37"/>
      <c r="E33" s="38" t="s">
        <v>63</v>
      </c>
      <c r="F33" s="38" t="s">
        <v>64</v>
      </c>
      <c r="G33" s="41">
        <v>0</v>
      </c>
      <c r="H33" s="39">
        <v>0.1</v>
      </c>
      <c r="I33" s="209">
        <f>IF(F33="N",0,G33*H33)</f>
        <v>0</v>
      </c>
      <c r="J33" s="141"/>
      <c r="K33" s="40"/>
      <c r="L33" s="8"/>
      <c r="M33" s="42" t="s">
        <v>67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31</v>
      </c>
      <c r="C34" s="36" t="s">
        <v>68</v>
      </c>
      <c r="D34" s="37"/>
      <c r="E34" s="38" t="s">
        <v>63</v>
      </c>
      <c r="F34" s="38" t="s">
        <v>64</v>
      </c>
      <c r="G34" s="41">
        <f>IF(F34="N",0,I31+I32+I33)</f>
        <v>0</v>
      </c>
      <c r="H34" s="39">
        <v>0.25</v>
      </c>
      <c r="I34" s="148">
        <f>IF(F34="N",0,(G34/220)*H34*7*15.2)</f>
        <v>0</v>
      </c>
      <c r="J34" s="141"/>
      <c r="K34" s="43"/>
      <c r="L34" s="8"/>
      <c r="M34" s="42" t="s">
        <v>69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70</v>
      </c>
      <c r="C35" s="36" t="s">
        <v>71</v>
      </c>
      <c r="D35" s="37"/>
      <c r="E35" s="37"/>
      <c r="F35" s="37"/>
      <c r="G35" s="38" t="s">
        <v>63</v>
      </c>
      <c r="H35" s="44" t="s">
        <v>64</v>
      </c>
      <c r="I35" s="148">
        <f>IF(H35="N",0,(G34/220)*0.1429*7*15.2*H34)</f>
        <v>0</v>
      </c>
      <c r="J35" s="141"/>
      <c r="K35" s="43"/>
      <c r="L35" s="8"/>
      <c r="M35" s="8" t="s">
        <v>72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73</v>
      </c>
      <c r="C36" s="167" t="s">
        <v>74</v>
      </c>
      <c r="D36" s="122"/>
      <c r="E36" s="122"/>
      <c r="F36" s="122"/>
      <c r="G36" s="122"/>
      <c r="H36" s="123"/>
      <c r="I36" s="146">
        <v>0</v>
      </c>
      <c r="J36" s="141"/>
      <c r="K36" s="34"/>
      <c r="L36" s="8"/>
      <c r="M36" s="203"/>
      <c r="N36" s="158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75</v>
      </c>
      <c r="C37" s="167" t="s">
        <v>76</v>
      </c>
      <c r="D37" s="122"/>
      <c r="E37" s="122"/>
      <c r="F37" s="122"/>
      <c r="G37" s="122"/>
      <c r="H37" s="123"/>
      <c r="I37" s="146">
        <v>0</v>
      </c>
      <c r="J37" s="141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205" t="s">
        <v>77</v>
      </c>
      <c r="C38" s="122"/>
      <c r="D38" s="122"/>
      <c r="E38" s="122"/>
      <c r="F38" s="122"/>
      <c r="G38" s="122"/>
      <c r="H38" s="123"/>
      <c r="I38" s="206">
        <f>SUM(I31:J37)</f>
        <v>0</v>
      </c>
      <c r="J38" s="141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78</v>
      </c>
      <c r="C39" s="36" t="s">
        <v>79</v>
      </c>
      <c r="D39" s="37"/>
      <c r="E39" s="38" t="s">
        <v>63</v>
      </c>
      <c r="F39" s="38" t="s">
        <v>64</v>
      </c>
      <c r="G39" s="41">
        <f>IF(F39="N",0,I31+I32+I33)</f>
        <v>0</v>
      </c>
      <c r="H39" s="39">
        <v>0.5</v>
      </c>
      <c r="I39" s="146">
        <f>IF(F39="N",0,(G39/220)*(1+H39)*15)</f>
        <v>0</v>
      </c>
      <c r="J39" s="141"/>
      <c r="K39" s="34"/>
      <c r="L39" s="8"/>
      <c r="M39" s="47" t="s">
        <v>80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81</v>
      </c>
      <c r="C40" s="177" t="s">
        <v>76</v>
      </c>
      <c r="D40" s="122"/>
      <c r="E40" s="122"/>
      <c r="F40" s="122"/>
      <c r="G40" s="122"/>
      <c r="H40" s="123"/>
      <c r="I40" s="204">
        <v>0</v>
      </c>
      <c r="J40" s="194"/>
      <c r="K40" s="48"/>
      <c r="L40" s="34"/>
      <c r="M40" s="200"/>
      <c r="N40" s="15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29" t="s">
        <v>82</v>
      </c>
      <c r="C41" s="122"/>
      <c r="D41" s="122"/>
      <c r="E41" s="122"/>
      <c r="F41" s="122"/>
      <c r="G41" s="122"/>
      <c r="H41" s="123"/>
      <c r="I41" s="147">
        <f>SUM(I38:J40)</f>
        <v>0</v>
      </c>
      <c r="J41" s="141"/>
      <c r="K41" s="49"/>
      <c r="L41" s="8"/>
      <c r="M41" s="8" t="s">
        <v>83</v>
      </c>
      <c r="N41" s="8"/>
      <c r="O41" s="201"/>
      <c r="P41" s="13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202"/>
      <c r="C42" s="131"/>
      <c r="D42" s="131"/>
      <c r="E42" s="131"/>
      <c r="F42" s="131"/>
      <c r="G42" s="131"/>
      <c r="H42" s="131"/>
      <c r="I42" s="131"/>
      <c r="J42" s="132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0" t="s">
        <v>84</v>
      </c>
      <c r="C43" s="122"/>
      <c r="D43" s="122"/>
      <c r="E43" s="122"/>
      <c r="F43" s="122"/>
      <c r="G43" s="122"/>
      <c r="H43" s="122"/>
      <c r="I43" s="122"/>
      <c r="J43" s="141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78" t="s">
        <v>85</v>
      </c>
      <c r="C44" s="122"/>
      <c r="D44" s="122"/>
      <c r="E44" s="122"/>
      <c r="F44" s="122"/>
      <c r="G44" s="122"/>
      <c r="H44" s="122"/>
      <c r="I44" s="122"/>
      <c r="J44" s="141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86</v>
      </c>
      <c r="C45" s="142" t="s">
        <v>87</v>
      </c>
      <c r="D45" s="122"/>
      <c r="E45" s="122"/>
      <c r="F45" s="122"/>
      <c r="G45" s="122"/>
      <c r="H45" s="123"/>
      <c r="I45" s="50" t="s">
        <v>88</v>
      </c>
      <c r="J45" s="51" t="s">
        <v>59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22</v>
      </c>
      <c r="C46" s="177" t="s">
        <v>89</v>
      </c>
      <c r="D46" s="122"/>
      <c r="E46" s="122"/>
      <c r="F46" s="122"/>
      <c r="G46" s="122"/>
      <c r="H46" s="123"/>
      <c r="I46" s="52">
        <f>1/12</f>
        <v>8.3333333333333329E-2</v>
      </c>
      <c r="J46" s="53">
        <f>I46*I41</f>
        <v>0</v>
      </c>
      <c r="K46" s="9"/>
      <c r="L46" s="8"/>
      <c r="M46" s="200" t="s">
        <v>90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5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25</v>
      </c>
      <c r="C47" s="177" t="s">
        <v>91</v>
      </c>
      <c r="D47" s="122"/>
      <c r="E47" s="122"/>
      <c r="F47" s="122"/>
      <c r="G47" s="122"/>
      <c r="H47" s="123"/>
      <c r="I47" s="54">
        <v>0.121</v>
      </c>
      <c r="J47" s="53">
        <f>I47*I41</f>
        <v>0</v>
      </c>
      <c r="K47" s="9"/>
      <c r="L47" s="8"/>
      <c r="M47" s="200" t="s">
        <v>92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5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28</v>
      </c>
      <c r="C48" s="143" t="s">
        <v>93</v>
      </c>
      <c r="D48" s="122"/>
      <c r="E48" s="122"/>
      <c r="F48" s="122"/>
      <c r="G48" s="122"/>
      <c r="H48" s="123"/>
      <c r="I48" s="55">
        <f>(I46+I47)*I61</f>
        <v>7.1108000000000005E-2</v>
      </c>
      <c r="J48" s="56">
        <f>I48*I41</f>
        <v>0</v>
      </c>
      <c r="K48" s="9"/>
      <c r="L48" s="8"/>
      <c r="M48" s="200" t="s">
        <v>94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5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29" t="s">
        <v>95</v>
      </c>
      <c r="C49" s="122"/>
      <c r="D49" s="122"/>
      <c r="E49" s="122"/>
      <c r="F49" s="122"/>
      <c r="G49" s="122"/>
      <c r="H49" s="123"/>
      <c r="I49" s="147">
        <f>SUM(J46:J48)</f>
        <v>0</v>
      </c>
      <c r="J49" s="141"/>
      <c r="K49" s="9"/>
      <c r="L49" s="8"/>
      <c r="M49" s="8" t="s">
        <v>96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85"/>
      <c r="C50" s="122"/>
      <c r="D50" s="122"/>
      <c r="E50" s="122"/>
      <c r="F50" s="122"/>
      <c r="G50" s="122"/>
      <c r="H50" s="122"/>
      <c r="I50" s="122"/>
      <c r="J50" s="141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78" t="s">
        <v>97</v>
      </c>
      <c r="C51" s="122"/>
      <c r="D51" s="122"/>
      <c r="E51" s="122"/>
      <c r="F51" s="122"/>
      <c r="G51" s="122"/>
      <c r="H51" s="122"/>
      <c r="I51" s="122"/>
      <c r="J51" s="141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98</v>
      </c>
      <c r="C52" s="142" t="s">
        <v>99</v>
      </c>
      <c r="D52" s="122"/>
      <c r="E52" s="122"/>
      <c r="F52" s="122"/>
      <c r="G52" s="122"/>
      <c r="H52" s="123"/>
      <c r="I52" s="50" t="s">
        <v>88</v>
      </c>
      <c r="J52" s="51" t="s">
        <v>59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22</v>
      </c>
      <c r="C53" s="177" t="s">
        <v>100</v>
      </c>
      <c r="D53" s="122"/>
      <c r="E53" s="122"/>
      <c r="F53" s="122"/>
      <c r="G53" s="122"/>
      <c r="H53" s="123"/>
      <c r="I53" s="52">
        <v>0.2</v>
      </c>
      <c r="J53" s="57">
        <f t="shared" ref="J53:J60" si="0">I53*$I$38</f>
        <v>0</v>
      </c>
      <c r="K53" s="9"/>
      <c r="L53" s="58"/>
      <c r="M53" s="8" t="s">
        <v>101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25</v>
      </c>
      <c r="C54" s="177" t="s">
        <v>102</v>
      </c>
      <c r="D54" s="122"/>
      <c r="E54" s="122"/>
      <c r="F54" s="122"/>
      <c r="G54" s="122"/>
      <c r="H54" s="123"/>
      <c r="I54" s="52">
        <v>2.5000000000000001E-2</v>
      </c>
      <c r="J54" s="57">
        <f t="shared" si="0"/>
        <v>0</v>
      </c>
      <c r="K54" s="9"/>
      <c r="L54" s="58"/>
      <c r="M54" s="8" t="s">
        <v>103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28</v>
      </c>
      <c r="C55" s="59" t="s">
        <v>104</v>
      </c>
      <c r="D55" s="60"/>
      <c r="E55" s="61" t="s">
        <v>105</v>
      </c>
      <c r="F55" s="62">
        <v>1</v>
      </c>
      <c r="G55" s="63" t="s">
        <v>106</v>
      </c>
      <c r="H55" s="62">
        <v>1</v>
      </c>
      <c r="I55" s="64">
        <v>0.01</v>
      </c>
      <c r="J55" s="57">
        <f t="shared" si="0"/>
        <v>0</v>
      </c>
      <c r="K55" s="9"/>
      <c r="L55" s="58"/>
      <c r="M55" s="8" t="s">
        <v>107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31</v>
      </c>
      <c r="C56" s="177" t="s">
        <v>108</v>
      </c>
      <c r="D56" s="122"/>
      <c r="E56" s="122"/>
      <c r="F56" s="122"/>
      <c r="G56" s="122"/>
      <c r="H56" s="123"/>
      <c r="I56" s="52">
        <v>1.4999999999999999E-2</v>
      </c>
      <c r="J56" s="57">
        <f t="shared" si="0"/>
        <v>0</v>
      </c>
      <c r="K56" s="9"/>
      <c r="L56" s="58"/>
      <c r="M56" s="8" t="s">
        <v>109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70</v>
      </c>
      <c r="C57" s="177" t="s">
        <v>110</v>
      </c>
      <c r="D57" s="122"/>
      <c r="E57" s="122"/>
      <c r="F57" s="122"/>
      <c r="G57" s="122"/>
      <c r="H57" s="123"/>
      <c r="I57" s="65">
        <v>0.01</v>
      </c>
      <c r="J57" s="57">
        <f t="shared" si="0"/>
        <v>0</v>
      </c>
      <c r="K57" s="9"/>
      <c r="L57" s="58"/>
      <c r="M57" s="8" t="s">
        <v>111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73</v>
      </c>
      <c r="C58" s="177" t="s">
        <v>112</v>
      </c>
      <c r="D58" s="122"/>
      <c r="E58" s="122"/>
      <c r="F58" s="122"/>
      <c r="G58" s="122"/>
      <c r="H58" s="123"/>
      <c r="I58" s="52">
        <v>6.0000000000000001E-3</v>
      </c>
      <c r="J58" s="57">
        <f t="shared" si="0"/>
        <v>0</v>
      </c>
      <c r="K58" s="9"/>
      <c r="L58" s="58"/>
      <c r="M58" s="8" t="s">
        <v>113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75</v>
      </c>
      <c r="C59" s="177" t="s">
        <v>114</v>
      </c>
      <c r="D59" s="122"/>
      <c r="E59" s="122"/>
      <c r="F59" s="122"/>
      <c r="G59" s="122"/>
      <c r="H59" s="123"/>
      <c r="I59" s="52">
        <v>2E-3</v>
      </c>
      <c r="J59" s="57">
        <f t="shared" si="0"/>
        <v>0</v>
      </c>
      <c r="K59" s="9"/>
      <c r="L59" s="58"/>
      <c r="M59" s="8" t="s">
        <v>115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78</v>
      </c>
      <c r="C60" s="177" t="s">
        <v>116</v>
      </c>
      <c r="D60" s="122"/>
      <c r="E60" s="122"/>
      <c r="F60" s="122"/>
      <c r="G60" s="122"/>
      <c r="H60" s="123"/>
      <c r="I60" s="65">
        <v>0.08</v>
      </c>
      <c r="J60" s="57">
        <f t="shared" si="0"/>
        <v>0</v>
      </c>
      <c r="K60" s="9"/>
      <c r="L60" s="58"/>
      <c r="M60" s="8" t="s">
        <v>117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29" t="s">
        <v>118</v>
      </c>
      <c r="C61" s="122"/>
      <c r="D61" s="122"/>
      <c r="E61" s="122"/>
      <c r="F61" s="122"/>
      <c r="G61" s="122"/>
      <c r="H61" s="123"/>
      <c r="I61" s="66">
        <f t="shared" ref="I61:J61" si="1">SUM(I53:I60)</f>
        <v>0.34800000000000003</v>
      </c>
      <c r="J61" s="67">
        <f t="shared" si="1"/>
        <v>0</v>
      </c>
      <c r="K61" s="9"/>
      <c r="L61" s="58"/>
      <c r="M61" s="8" t="s">
        <v>119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85"/>
      <c r="C62" s="122"/>
      <c r="D62" s="122"/>
      <c r="E62" s="122"/>
      <c r="F62" s="122"/>
      <c r="G62" s="122"/>
      <c r="H62" s="122"/>
      <c r="I62" s="122"/>
      <c r="J62" s="141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29" t="s">
        <v>120</v>
      </c>
      <c r="C63" s="122"/>
      <c r="D63" s="122"/>
      <c r="E63" s="122"/>
      <c r="F63" s="122"/>
      <c r="G63" s="122"/>
      <c r="H63" s="122"/>
      <c r="I63" s="122"/>
      <c r="J63" s="141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121</v>
      </c>
      <c r="C64" s="142" t="s">
        <v>122</v>
      </c>
      <c r="D64" s="122"/>
      <c r="E64" s="122"/>
      <c r="F64" s="122"/>
      <c r="G64" s="122"/>
      <c r="H64" s="123"/>
      <c r="I64" s="150" t="s">
        <v>59</v>
      </c>
      <c r="J64" s="141"/>
      <c r="K64" s="6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87" t="s">
        <v>22</v>
      </c>
      <c r="C65" s="195" t="s">
        <v>123</v>
      </c>
      <c r="D65" s="69" t="s">
        <v>124</v>
      </c>
      <c r="E65" s="69" t="s">
        <v>125</v>
      </c>
      <c r="F65" s="69" t="s">
        <v>126</v>
      </c>
      <c r="G65" s="69" t="s">
        <v>127</v>
      </c>
      <c r="H65" s="69" t="s">
        <v>128</v>
      </c>
      <c r="I65" s="197">
        <f>IF(D66="N",0,(E66*F66*G66)-H66)</f>
        <v>0</v>
      </c>
      <c r="J65" s="198"/>
      <c r="K65" s="40"/>
      <c r="L65" s="8"/>
      <c r="M65" s="8" t="s">
        <v>129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96"/>
      <c r="AC65" s="154"/>
      <c r="AD65" s="196"/>
      <c r="AE65" s="154"/>
      <c r="AF65" s="196"/>
      <c r="AG65" s="154"/>
      <c r="AH65" s="8"/>
    </row>
    <row r="66" spans="1:34" ht="15" customHeight="1">
      <c r="A66" s="8"/>
      <c r="B66" s="188"/>
      <c r="C66" s="145"/>
      <c r="D66" s="69" t="s">
        <v>64</v>
      </c>
      <c r="E66" s="41">
        <v>0</v>
      </c>
      <c r="F66" s="69">
        <v>2</v>
      </c>
      <c r="G66" s="69">
        <v>22</v>
      </c>
      <c r="H66" s="41">
        <f>I31*0.06</f>
        <v>0</v>
      </c>
      <c r="I66" s="199">
        <f>IF(I65&gt;=0,I65,0)</f>
        <v>0</v>
      </c>
      <c r="J66" s="184"/>
      <c r="K66" s="40"/>
      <c r="L66" s="8"/>
      <c r="M66" s="8" t="s">
        <v>130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70"/>
      <c r="AC66" s="71"/>
      <c r="AD66" s="72"/>
      <c r="AE66" s="73"/>
      <c r="AF66" s="74"/>
      <c r="AG66" s="73"/>
      <c r="AH66" s="8"/>
    </row>
    <row r="67" spans="1:34" ht="15" customHeight="1">
      <c r="A67" s="8"/>
      <c r="B67" s="187" t="s">
        <v>25</v>
      </c>
      <c r="C67" s="189" t="s">
        <v>131</v>
      </c>
      <c r="D67" s="190"/>
      <c r="E67" s="69" t="s">
        <v>124</v>
      </c>
      <c r="F67" s="69" t="s">
        <v>125</v>
      </c>
      <c r="G67" s="69" t="s">
        <v>127</v>
      </c>
      <c r="H67" s="69" t="s">
        <v>128</v>
      </c>
      <c r="I67" s="193">
        <f>IF(E68="N",0,(F68*G68)-H68)</f>
        <v>0</v>
      </c>
      <c r="J67" s="132"/>
      <c r="K67" s="40"/>
      <c r="L67" s="8"/>
      <c r="M67" s="8" t="s">
        <v>132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5"/>
      <c r="AC67" s="76"/>
      <c r="AD67" s="75"/>
      <c r="AE67" s="77"/>
      <c r="AF67" s="75"/>
      <c r="AG67" s="77"/>
      <c r="AH67" s="8"/>
    </row>
    <row r="68" spans="1:34" ht="15" customHeight="1">
      <c r="A68" s="8"/>
      <c r="B68" s="188"/>
      <c r="C68" s="191"/>
      <c r="D68" s="192"/>
      <c r="E68" s="69" t="s">
        <v>64</v>
      </c>
      <c r="F68" s="41">
        <v>0</v>
      </c>
      <c r="G68" s="69"/>
      <c r="H68" s="41">
        <f>F68*G68*20%</f>
        <v>0</v>
      </c>
      <c r="I68" s="191"/>
      <c r="J68" s="194"/>
      <c r="K68" s="40"/>
      <c r="L68" s="8"/>
      <c r="M68" s="8" t="s">
        <v>133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8"/>
      <c r="AC68" s="79"/>
      <c r="AD68" s="78"/>
      <c r="AE68" s="80"/>
      <c r="AF68" s="78"/>
      <c r="AG68" s="80"/>
      <c r="AH68" s="8"/>
    </row>
    <row r="69" spans="1:34" ht="15" customHeight="1">
      <c r="A69" s="8"/>
      <c r="B69" s="26" t="s">
        <v>28</v>
      </c>
      <c r="C69" s="143" t="s">
        <v>134</v>
      </c>
      <c r="D69" s="122"/>
      <c r="E69" s="122"/>
      <c r="F69" s="122"/>
      <c r="G69" s="122"/>
      <c r="H69" s="123"/>
      <c r="I69" s="186">
        <v>0</v>
      </c>
      <c r="J69" s="141"/>
      <c r="K69" s="81"/>
      <c r="L69" s="8"/>
      <c r="M69" s="8" t="s">
        <v>135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2"/>
      <c r="AC69" s="82"/>
      <c r="AD69" s="82"/>
      <c r="AE69" s="82"/>
      <c r="AF69" s="82"/>
      <c r="AG69" s="82"/>
      <c r="AH69" s="8"/>
    </row>
    <row r="70" spans="1:34" ht="15" customHeight="1">
      <c r="A70" s="8"/>
      <c r="B70" s="26" t="s">
        <v>31</v>
      </c>
      <c r="C70" s="143" t="s">
        <v>136</v>
      </c>
      <c r="D70" s="122"/>
      <c r="E70" s="122"/>
      <c r="F70" s="122"/>
      <c r="G70" s="122"/>
      <c r="H70" s="123"/>
      <c r="I70" s="186">
        <v>0</v>
      </c>
      <c r="J70" s="141"/>
      <c r="K70" s="40"/>
      <c r="L70" s="8"/>
      <c r="M70" s="8" t="s">
        <v>137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2"/>
      <c r="AC70" s="82"/>
      <c r="AD70" s="82"/>
      <c r="AE70" s="82"/>
      <c r="AF70" s="82"/>
      <c r="AG70" s="82"/>
      <c r="AH70" s="8"/>
    </row>
    <row r="71" spans="1:34" ht="15" customHeight="1">
      <c r="A71" s="8"/>
      <c r="B71" s="26" t="s">
        <v>70</v>
      </c>
      <c r="C71" s="143" t="s">
        <v>136</v>
      </c>
      <c r="D71" s="122"/>
      <c r="E71" s="122"/>
      <c r="F71" s="122"/>
      <c r="G71" s="122"/>
      <c r="H71" s="123"/>
      <c r="I71" s="186">
        <v>0</v>
      </c>
      <c r="J71" s="141"/>
      <c r="K71" s="40"/>
      <c r="L71" s="8"/>
      <c r="M71" s="8" t="s">
        <v>138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2"/>
      <c r="AC71" s="82"/>
      <c r="AD71" s="82"/>
      <c r="AE71" s="82"/>
      <c r="AF71" s="82"/>
      <c r="AG71" s="82"/>
      <c r="AH71" s="8"/>
    </row>
    <row r="72" spans="1:34" ht="15" customHeight="1">
      <c r="A72" s="8"/>
      <c r="B72" s="26" t="s">
        <v>73</v>
      </c>
      <c r="C72" s="143" t="s">
        <v>136</v>
      </c>
      <c r="D72" s="122"/>
      <c r="E72" s="122"/>
      <c r="F72" s="122"/>
      <c r="G72" s="122"/>
      <c r="H72" s="123"/>
      <c r="I72" s="186">
        <v>0</v>
      </c>
      <c r="J72" s="141"/>
      <c r="K72" s="40"/>
      <c r="L72" s="8"/>
      <c r="M72" s="8" t="s">
        <v>139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2"/>
      <c r="AC72" s="82"/>
      <c r="AD72" s="82"/>
      <c r="AE72" s="82"/>
      <c r="AF72" s="82"/>
      <c r="AG72" s="82"/>
      <c r="AH72" s="8"/>
    </row>
    <row r="73" spans="1:34" ht="15" customHeight="1">
      <c r="A73" s="8"/>
      <c r="B73" s="26" t="s">
        <v>75</v>
      </c>
      <c r="C73" s="143" t="s">
        <v>136</v>
      </c>
      <c r="D73" s="122"/>
      <c r="E73" s="122"/>
      <c r="F73" s="122"/>
      <c r="G73" s="122"/>
      <c r="H73" s="123"/>
      <c r="I73" s="186">
        <v>0</v>
      </c>
      <c r="J73" s="141"/>
      <c r="K73" s="40"/>
      <c r="L73" s="8"/>
      <c r="M73" s="8" t="s">
        <v>140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2"/>
      <c r="AC73" s="82"/>
      <c r="AD73" s="82"/>
      <c r="AE73" s="82"/>
      <c r="AF73" s="82"/>
      <c r="AG73" s="82"/>
      <c r="AH73" s="8"/>
    </row>
    <row r="74" spans="1:34" ht="15" customHeight="1">
      <c r="A74" s="8"/>
      <c r="B74" s="129" t="s">
        <v>95</v>
      </c>
      <c r="C74" s="122"/>
      <c r="D74" s="122"/>
      <c r="E74" s="122"/>
      <c r="F74" s="122"/>
      <c r="G74" s="122"/>
      <c r="H74" s="123"/>
      <c r="I74" s="147">
        <f>SUM(I66:J73)</f>
        <v>0</v>
      </c>
      <c r="J74" s="141"/>
      <c r="K74" s="49"/>
      <c r="L74" s="8"/>
      <c r="M74" s="8" t="s">
        <v>141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49"/>
      <c r="C75" s="137"/>
      <c r="D75" s="137"/>
      <c r="E75" s="137"/>
      <c r="F75" s="137"/>
      <c r="G75" s="137"/>
      <c r="H75" s="137"/>
      <c r="I75" s="137"/>
      <c r="J75" s="138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1" t="s">
        <v>142</v>
      </c>
      <c r="C76" s="134"/>
      <c r="D76" s="134"/>
      <c r="E76" s="134"/>
      <c r="F76" s="134"/>
      <c r="G76" s="134"/>
      <c r="H76" s="134"/>
      <c r="I76" s="134"/>
      <c r="J76" s="135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2"/>
      <c r="C77" s="183"/>
      <c r="D77" s="183"/>
      <c r="E77" s="183"/>
      <c r="F77" s="183"/>
      <c r="G77" s="183"/>
      <c r="H77" s="183"/>
      <c r="I77" s="183"/>
      <c r="J77" s="184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2" t="s">
        <v>143</v>
      </c>
      <c r="D78" s="122"/>
      <c r="E78" s="122"/>
      <c r="F78" s="122"/>
      <c r="G78" s="122"/>
      <c r="H78" s="123"/>
      <c r="I78" s="150" t="s">
        <v>59</v>
      </c>
      <c r="J78" s="141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86</v>
      </c>
      <c r="C79" s="143" t="s">
        <v>144</v>
      </c>
      <c r="D79" s="122"/>
      <c r="E79" s="122"/>
      <c r="F79" s="122"/>
      <c r="G79" s="122"/>
      <c r="H79" s="123"/>
      <c r="I79" s="148">
        <f>I49</f>
        <v>0</v>
      </c>
      <c r="J79" s="141"/>
      <c r="K79" s="49"/>
      <c r="L79" s="8"/>
      <c r="M79" s="8" t="s">
        <v>145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98</v>
      </c>
      <c r="C80" s="143" t="s">
        <v>99</v>
      </c>
      <c r="D80" s="122"/>
      <c r="E80" s="122"/>
      <c r="F80" s="122"/>
      <c r="G80" s="122"/>
      <c r="H80" s="123"/>
      <c r="I80" s="148">
        <f>J61</f>
        <v>0</v>
      </c>
      <c r="J80" s="141"/>
      <c r="K80" s="49"/>
      <c r="L80" s="8"/>
      <c r="M80" s="8" t="s">
        <v>146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121</v>
      </c>
      <c r="C81" s="143" t="s">
        <v>122</v>
      </c>
      <c r="D81" s="122"/>
      <c r="E81" s="122"/>
      <c r="F81" s="122"/>
      <c r="G81" s="122"/>
      <c r="H81" s="123"/>
      <c r="I81" s="148">
        <f>I74</f>
        <v>0</v>
      </c>
      <c r="J81" s="141"/>
      <c r="K81" s="49"/>
      <c r="L81" s="8"/>
      <c r="M81" s="8" t="s">
        <v>147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29" t="s">
        <v>95</v>
      </c>
      <c r="C82" s="122"/>
      <c r="D82" s="122"/>
      <c r="E82" s="122"/>
      <c r="F82" s="122"/>
      <c r="G82" s="122"/>
      <c r="H82" s="123"/>
      <c r="I82" s="147">
        <f>SUM(I79:J81)</f>
        <v>0</v>
      </c>
      <c r="J82" s="141"/>
      <c r="K82" s="49"/>
      <c r="L82" s="8"/>
      <c r="M82" s="8" t="s">
        <v>148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49"/>
      <c r="C83" s="137"/>
      <c r="D83" s="137"/>
      <c r="E83" s="137"/>
      <c r="F83" s="137"/>
      <c r="G83" s="137"/>
      <c r="H83" s="137"/>
      <c r="I83" s="137"/>
      <c r="J83" s="138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0" t="s">
        <v>149</v>
      </c>
      <c r="C84" s="122"/>
      <c r="D84" s="122"/>
      <c r="E84" s="122"/>
      <c r="F84" s="122"/>
      <c r="G84" s="122"/>
      <c r="H84" s="122"/>
      <c r="I84" s="122"/>
      <c r="J84" s="141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2" t="s">
        <v>150</v>
      </c>
      <c r="D85" s="122"/>
      <c r="E85" s="122"/>
      <c r="F85" s="122"/>
      <c r="G85" s="122"/>
      <c r="H85" s="123"/>
      <c r="I85" s="50" t="s">
        <v>88</v>
      </c>
      <c r="J85" s="51" t="s">
        <v>59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22</v>
      </c>
      <c r="C86" s="177" t="s">
        <v>151</v>
      </c>
      <c r="D86" s="122"/>
      <c r="E86" s="122"/>
      <c r="F86" s="122"/>
      <c r="G86" s="122"/>
      <c r="H86" s="123"/>
      <c r="I86" s="55">
        <f>(1/12)*0.0555</f>
        <v>4.6249999999999998E-3</v>
      </c>
      <c r="J86" s="57">
        <f t="shared" ref="J86:J91" si="2">I86*$I$41</f>
        <v>0</v>
      </c>
      <c r="K86" s="49"/>
      <c r="L86" s="8"/>
      <c r="M86" s="8" t="s">
        <v>152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25</v>
      </c>
      <c r="C87" s="177" t="s">
        <v>153</v>
      </c>
      <c r="D87" s="122"/>
      <c r="E87" s="122"/>
      <c r="F87" s="122"/>
      <c r="G87" s="122"/>
      <c r="H87" s="123"/>
      <c r="I87" s="55">
        <f>I60*I86</f>
        <v>3.6999999999999999E-4</v>
      </c>
      <c r="J87" s="57">
        <f t="shared" si="2"/>
        <v>0</v>
      </c>
      <c r="K87" s="49"/>
      <c r="L87" s="8"/>
      <c r="M87" s="8" t="s">
        <v>154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28</v>
      </c>
      <c r="C88" s="177" t="s">
        <v>155</v>
      </c>
      <c r="D88" s="122"/>
      <c r="E88" s="122"/>
      <c r="F88" s="122"/>
      <c r="G88" s="122"/>
      <c r="H88" s="123"/>
      <c r="I88" s="55">
        <v>0.02</v>
      </c>
      <c r="J88" s="57">
        <f t="shared" si="2"/>
        <v>0</v>
      </c>
      <c r="K88" s="49"/>
      <c r="L88" s="83"/>
      <c r="M88" s="8" t="s">
        <v>156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31</v>
      </c>
      <c r="C89" s="177" t="s">
        <v>157</v>
      </c>
      <c r="D89" s="122"/>
      <c r="E89" s="122"/>
      <c r="F89" s="122"/>
      <c r="G89" s="122"/>
      <c r="H89" s="123"/>
      <c r="I89" s="55">
        <f>(7/30)/12</f>
        <v>1.9444444444444445E-2</v>
      </c>
      <c r="J89" s="57">
        <f t="shared" si="2"/>
        <v>0</v>
      </c>
      <c r="K89" s="49"/>
      <c r="L89" s="8"/>
      <c r="M89" s="8" t="s">
        <v>158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70</v>
      </c>
      <c r="C90" s="177" t="s">
        <v>159</v>
      </c>
      <c r="D90" s="122"/>
      <c r="E90" s="122"/>
      <c r="F90" s="122"/>
      <c r="G90" s="122"/>
      <c r="H90" s="123"/>
      <c r="I90" s="55">
        <f>I89*I61</f>
        <v>6.7666666666666674E-3</v>
      </c>
      <c r="J90" s="57">
        <f t="shared" si="2"/>
        <v>0</v>
      </c>
      <c r="K90" s="49"/>
      <c r="L90" s="8"/>
      <c r="M90" s="8" t="s">
        <v>160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73</v>
      </c>
      <c r="C91" s="177" t="s">
        <v>161</v>
      </c>
      <c r="D91" s="122"/>
      <c r="E91" s="122"/>
      <c r="F91" s="122"/>
      <c r="G91" s="122"/>
      <c r="H91" s="123"/>
      <c r="I91" s="55">
        <v>0.02</v>
      </c>
      <c r="J91" s="57">
        <f t="shared" si="2"/>
        <v>0</v>
      </c>
      <c r="K91" s="49"/>
      <c r="L91" s="8"/>
      <c r="M91" s="8" t="s">
        <v>162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29" t="s">
        <v>95</v>
      </c>
      <c r="C92" s="122"/>
      <c r="D92" s="122"/>
      <c r="E92" s="122"/>
      <c r="F92" s="122"/>
      <c r="G92" s="122"/>
      <c r="H92" s="123"/>
      <c r="I92" s="147">
        <f>SUM(J86:J91)</f>
        <v>0</v>
      </c>
      <c r="J92" s="141"/>
      <c r="K92" s="49"/>
      <c r="L92" s="8"/>
      <c r="M92" s="8" t="s">
        <v>163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85"/>
      <c r="C93" s="122"/>
      <c r="D93" s="122"/>
      <c r="E93" s="122"/>
      <c r="F93" s="122"/>
      <c r="G93" s="122"/>
      <c r="H93" s="122"/>
      <c r="I93" s="122"/>
      <c r="J93" s="141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0" t="s">
        <v>164</v>
      </c>
      <c r="C94" s="122"/>
      <c r="D94" s="122"/>
      <c r="E94" s="122"/>
      <c r="F94" s="122"/>
      <c r="G94" s="122"/>
      <c r="H94" s="122"/>
      <c r="I94" s="122"/>
      <c r="J94" s="141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29" t="s">
        <v>165</v>
      </c>
      <c r="C95" s="122"/>
      <c r="D95" s="122"/>
      <c r="E95" s="122"/>
      <c r="F95" s="122"/>
      <c r="G95" s="122"/>
      <c r="H95" s="122"/>
      <c r="I95" s="122"/>
      <c r="J95" s="141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166</v>
      </c>
      <c r="C96" s="142" t="s">
        <v>167</v>
      </c>
      <c r="D96" s="122"/>
      <c r="E96" s="122"/>
      <c r="F96" s="122"/>
      <c r="G96" s="122"/>
      <c r="H96" s="123"/>
      <c r="I96" s="50" t="s">
        <v>88</v>
      </c>
      <c r="J96" s="84" t="s">
        <v>59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22</v>
      </c>
      <c r="C97" s="177" t="s">
        <v>168</v>
      </c>
      <c r="D97" s="122"/>
      <c r="E97" s="122"/>
      <c r="F97" s="122"/>
      <c r="G97" s="122"/>
      <c r="H97" s="123"/>
      <c r="I97" s="52">
        <f>((1+1+1/3)*(1/12))/12</f>
        <v>1.6203703703703703E-2</v>
      </c>
      <c r="J97" s="53">
        <f t="shared" ref="J97:J102" si="3">I97*$I$41</f>
        <v>0</v>
      </c>
      <c r="K97" s="49"/>
      <c r="L97" s="8"/>
      <c r="M97" s="85" t="s">
        <v>169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25</v>
      </c>
      <c r="C98" s="177" t="s">
        <v>170</v>
      </c>
      <c r="D98" s="122"/>
      <c r="E98" s="122"/>
      <c r="F98" s="122"/>
      <c r="G98" s="122"/>
      <c r="H98" s="123"/>
      <c r="I98" s="52">
        <f>((1/30)/12)</f>
        <v>2.7777777777777779E-3</v>
      </c>
      <c r="J98" s="53">
        <f t="shared" si="3"/>
        <v>0</v>
      </c>
      <c r="K98" s="49"/>
      <c r="L98" s="8"/>
      <c r="M98" s="8" t="s">
        <v>171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28</v>
      </c>
      <c r="C99" s="177" t="s">
        <v>172</v>
      </c>
      <c r="D99" s="122"/>
      <c r="E99" s="122"/>
      <c r="F99" s="122"/>
      <c r="G99" s="122"/>
      <c r="H99" s="123"/>
      <c r="I99" s="52">
        <f>(5/365)*1.5%</f>
        <v>2.0547945205479451E-4</v>
      </c>
      <c r="J99" s="53">
        <f t="shared" si="3"/>
        <v>0</v>
      </c>
      <c r="K99" s="49"/>
      <c r="L99" s="8"/>
      <c r="M99" s="8" t="s">
        <v>173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31</v>
      </c>
      <c r="C100" s="177" t="s">
        <v>174</v>
      </c>
      <c r="D100" s="122"/>
      <c r="E100" s="122"/>
      <c r="F100" s="122"/>
      <c r="G100" s="122"/>
      <c r="H100" s="123"/>
      <c r="I100" s="52">
        <f>((15/30)/12*0.0078)</f>
        <v>3.2499999999999999E-4</v>
      </c>
      <c r="J100" s="53">
        <f t="shared" si="3"/>
        <v>0</v>
      </c>
      <c r="K100" s="49"/>
      <c r="L100" s="8"/>
      <c r="M100" s="8" t="s">
        <v>175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70</v>
      </c>
      <c r="C101" s="177" t="s">
        <v>176</v>
      </c>
      <c r="D101" s="122"/>
      <c r="E101" s="122"/>
      <c r="F101" s="122"/>
      <c r="G101" s="122"/>
      <c r="H101" s="123"/>
      <c r="I101" s="86">
        <v>5.5000000000000003E-4</v>
      </c>
      <c r="J101" s="53">
        <f t="shared" si="3"/>
        <v>0</v>
      </c>
      <c r="K101" s="49"/>
      <c r="L101" s="8"/>
      <c r="M101" s="8" t="s">
        <v>177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73</v>
      </c>
      <c r="C102" s="177" t="s">
        <v>178</v>
      </c>
      <c r="D102" s="122"/>
      <c r="E102" s="122"/>
      <c r="F102" s="122"/>
      <c r="G102" s="122"/>
      <c r="H102" s="123"/>
      <c r="I102" s="52">
        <f>(5.96/30)/12</f>
        <v>1.6555555555555556E-2</v>
      </c>
      <c r="J102" s="53">
        <f t="shared" si="3"/>
        <v>0</v>
      </c>
      <c r="K102" s="49"/>
      <c r="L102" s="8"/>
      <c r="M102" s="8" t="s">
        <v>179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29" t="s">
        <v>95</v>
      </c>
      <c r="C103" s="122"/>
      <c r="D103" s="122"/>
      <c r="E103" s="122"/>
      <c r="F103" s="122"/>
      <c r="G103" s="122"/>
      <c r="H103" s="123"/>
      <c r="I103" s="87">
        <f t="shared" ref="I103:J103" si="4">SUM(I97:I102)</f>
        <v>3.6617516489091825E-2</v>
      </c>
      <c r="J103" s="88">
        <f t="shared" si="4"/>
        <v>0</v>
      </c>
      <c r="K103" s="49"/>
      <c r="L103" s="8"/>
      <c r="M103" s="8" t="s">
        <v>163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49"/>
      <c r="C104" s="137"/>
      <c r="D104" s="137"/>
      <c r="E104" s="137"/>
      <c r="F104" s="137"/>
      <c r="G104" s="137"/>
      <c r="H104" s="137"/>
      <c r="I104" s="137"/>
      <c r="J104" s="138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29" t="s">
        <v>180</v>
      </c>
      <c r="C105" s="122"/>
      <c r="D105" s="122"/>
      <c r="E105" s="122"/>
      <c r="F105" s="122"/>
      <c r="G105" s="122"/>
      <c r="H105" s="122"/>
      <c r="I105" s="122"/>
      <c r="J105" s="141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181</v>
      </c>
      <c r="C106" s="142" t="s">
        <v>182</v>
      </c>
      <c r="D106" s="122"/>
      <c r="E106" s="122"/>
      <c r="F106" s="122"/>
      <c r="G106" s="122"/>
      <c r="H106" s="123"/>
      <c r="I106" s="50" t="s">
        <v>88</v>
      </c>
      <c r="J106" s="84" t="s">
        <v>59</v>
      </c>
      <c r="K106" s="49"/>
      <c r="L106" s="8"/>
      <c r="M106" s="8"/>
      <c r="N106" s="8" t="s">
        <v>183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22</v>
      </c>
      <c r="C107" s="177" t="s">
        <v>184</v>
      </c>
      <c r="D107" s="122"/>
      <c r="E107" s="122"/>
      <c r="F107" s="122"/>
      <c r="G107" s="122"/>
      <c r="H107" s="123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29" t="s">
        <v>95</v>
      </c>
      <c r="C108" s="122"/>
      <c r="D108" s="122"/>
      <c r="E108" s="122"/>
      <c r="F108" s="122"/>
      <c r="G108" s="122"/>
      <c r="H108" s="123"/>
      <c r="I108" s="147">
        <f>SUM(J104:J107)</f>
        <v>0</v>
      </c>
      <c r="J108" s="141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80"/>
      <c r="C109" s="134"/>
      <c r="D109" s="134"/>
      <c r="E109" s="134"/>
      <c r="F109" s="134"/>
      <c r="G109" s="134"/>
      <c r="H109" s="134"/>
      <c r="I109" s="134"/>
      <c r="J109" s="135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1" t="s">
        <v>185</v>
      </c>
      <c r="C110" s="134"/>
      <c r="D110" s="134"/>
      <c r="E110" s="134"/>
      <c r="F110" s="134"/>
      <c r="G110" s="134"/>
      <c r="H110" s="134"/>
      <c r="I110" s="134"/>
      <c r="J110" s="135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2"/>
      <c r="C111" s="183"/>
      <c r="D111" s="183"/>
      <c r="E111" s="183"/>
      <c r="F111" s="183"/>
      <c r="G111" s="183"/>
      <c r="H111" s="183"/>
      <c r="I111" s="183"/>
      <c r="J111" s="184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2" t="s">
        <v>143</v>
      </c>
      <c r="D112" s="122"/>
      <c r="E112" s="122"/>
      <c r="F112" s="122"/>
      <c r="G112" s="122"/>
      <c r="H112" s="123"/>
      <c r="I112" s="150" t="s">
        <v>59</v>
      </c>
      <c r="J112" s="141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166</v>
      </c>
      <c r="C113" s="143" t="s">
        <v>186</v>
      </c>
      <c r="D113" s="122"/>
      <c r="E113" s="122"/>
      <c r="F113" s="122"/>
      <c r="G113" s="122"/>
      <c r="H113" s="123"/>
      <c r="I113" s="148">
        <f>J103</f>
        <v>0</v>
      </c>
      <c r="J113" s="141"/>
      <c r="K113" s="49"/>
      <c r="L113" s="8"/>
      <c r="M113" s="8" t="s">
        <v>187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181</v>
      </c>
      <c r="C114" s="143" t="s">
        <v>182</v>
      </c>
      <c r="D114" s="122"/>
      <c r="E114" s="122"/>
      <c r="F114" s="122"/>
      <c r="G114" s="122"/>
      <c r="H114" s="123"/>
      <c r="I114" s="148">
        <f>I108</f>
        <v>0</v>
      </c>
      <c r="J114" s="141"/>
      <c r="K114" s="49"/>
      <c r="L114" s="8"/>
      <c r="M114" s="8" t="s">
        <v>188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29" t="s">
        <v>95</v>
      </c>
      <c r="C115" s="122"/>
      <c r="D115" s="122"/>
      <c r="E115" s="122"/>
      <c r="F115" s="122"/>
      <c r="G115" s="122"/>
      <c r="H115" s="123"/>
      <c r="I115" s="147">
        <f>SUM(I113:J114)</f>
        <v>0</v>
      </c>
      <c r="J115" s="141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49"/>
      <c r="C116" s="137"/>
      <c r="D116" s="137"/>
      <c r="E116" s="137"/>
      <c r="F116" s="137"/>
      <c r="G116" s="137"/>
      <c r="H116" s="137"/>
      <c r="I116" s="137"/>
      <c r="J116" s="138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0" t="s">
        <v>189</v>
      </c>
      <c r="C117" s="122"/>
      <c r="D117" s="122"/>
      <c r="E117" s="122"/>
      <c r="F117" s="122"/>
      <c r="G117" s="122"/>
      <c r="H117" s="122"/>
      <c r="I117" s="122"/>
      <c r="J117" s="141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2" t="s">
        <v>190</v>
      </c>
      <c r="D118" s="122"/>
      <c r="E118" s="122"/>
      <c r="F118" s="122"/>
      <c r="G118" s="122"/>
      <c r="H118" s="123"/>
      <c r="I118" s="150" t="s">
        <v>59</v>
      </c>
      <c r="J118" s="141"/>
      <c r="K118" s="68"/>
      <c r="L118" s="8"/>
      <c r="M118" s="8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22</v>
      </c>
      <c r="C119" s="143" t="s">
        <v>191</v>
      </c>
      <c r="D119" s="122"/>
      <c r="E119" s="122"/>
      <c r="F119" s="122"/>
      <c r="G119" s="122"/>
      <c r="H119" s="123"/>
      <c r="I119" s="146">
        <v>0</v>
      </c>
      <c r="J119" s="141"/>
      <c r="K119" s="40"/>
      <c r="L119" s="8"/>
      <c r="M119" s="89" t="s">
        <v>192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25</v>
      </c>
      <c r="C120" s="143" t="s">
        <v>193</v>
      </c>
      <c r="D120" s="122"/>
      <c r="E120" s="122"/>
      <c r="F120" s="122"/>
      <c r="G120" s="122"/>
      <c r="H120" s="123"/>
      <c r="I120" s="146">
        <v>0</v>
      </c>
      <c r="J120" s="141"/>
      <c r="K120" s="40"/>
      <c r="L120" s="34"/>
      <c r="M120" s="89" t="s">
        <v>192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28</v>
      </c>
      <c r="C121" s="143" t="s">
        <v>194</v>
      </c>
      <c r="D121" s="122"/>
      <c r="E121" s="122"/>
      <c r="F121" s="122"/>
      <c r="G121" s="122"/>
      <c r="H121" s="123"/>
      <c r="I121" s="146">
        <v>0</v>
      </c>
      <c r="J121" s="141"/>
      <c r="K121" s="40"/>
      <c r="L121" s="8"/>
      <c r="M121" s="89" t="s">
        <v>192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31</v>
      </c>
      <c r="C122" s="143" t="s">
        <v>195</v>
      </c>
      <c r="D122" s="122"/>
      <c r="E122" s="122"/>
      <c r="F122" s="122"/>
      <c r="G122" s="122"/>
      <c r="H122" s="123"/>
      <c r="I122" s="146">
        <v>0</v>
      </c>
      <c r="J122" s="141"/>
      <c r="K122" s="40"/>
      <c r="L122" s="8"/>
      <c r="M122" s="89" t="s">
        <v>192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29" t="s">
        <v>118</v>
      </c>
      <c r="C123" s="122"/>
      <c r="D123" s="122"/>
      <c r="E123" s="122"/>
      <c r="F123" s="122"/>
      <c r="G123" s="122"/>
      <c r="H123" s="123"/>
      <c r="I123" s="147">
        <f>SUM(I119:J122)</f>
        <v>0</v>
      </c>
      <c r="J123" s="141"/>
      <c r="K123" s="90"/>
      <c r="L123" s="8"/>
      <c r="M123" s="9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92"/>
      <c r="B124" s="139"/>
      <c r="C124" s="134"/>
      <c r="D124" s="134"/>
      <c r="E124" s="134"/>
      <c r="F124" s="134"/>
      <c r="G124" s="134"/>
      <c r="H124" s="134"/>
      <c r="I124" s="134"/>
      <c r="J124" s="135"/>
      <c r="K124" s="93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92"/>
      <c r="B125" s="140" t="s">
        <v>196</v>
      </c>
      <c r="C125" s="122"/>
      <c r="D125" s="122"/>
      <c r="E125" s="122"/>
      <c r="F125" s="122"/>
      <c r="G125" s="122"/>
      <c r="H125" s="122"/>
      <c r="I125" s="122"/>
      <c r="J125" s="141"/>
      <c r="K125" s="9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92"/>
      <c r="B126" s="31">
        <v>6</v>
      </c>
      <c r="C126" s="142" t="s">
        <v>197</v>
      </c>
      <c r="D126" s="122"/>
      <c r="E126" s="122"/>
      <c r="F126" s="122"/>
      <c r="G126" s="122"/>
      <c r="H126" s="123"/>
      <c r="I126" s="50" t="s">
        <v>88</v>
      </c>
      <c r="J126" s="84" t="s">
        <v>59</v>
      </c>
      <c r="K126" s="95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92"/>
      <c r="B127" s="35" t="s">
        <v>22</v>
      </c>
      <c r="C127" s="143" t="s">
        <v>198</v>
      </c>
      <c r="D127" s="122"/>
      <c r="E127" s="122"/>
      <c r="F127" s="122"/>
      <c r="G127" s="122"/>
      <c r="H127" s="123"/>
      <c r="I127" s="55">
        <v>0.02</v>
      </c>
      <c r="J127" s="96">
        <f>I144*I127</f>
        <v>0</v>
      </c>
      <c r="K127" s="43"/>
      <c r="L127" s="34"/>
      <c r="M127" s="12" t="s">
        <v>199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92"/>
      <c r="B128" s="35" t="s">
        <v>25</v>
      </c>
      <c r="C128" s="143" t="s">
        <v>200</v>
      </c>
      <c r="D128" s="122"/>
      <c r="E128" s="122"/>
      <c r="F128" s="122"/>
      <c r="G128" s="122"/>
      <c r="H128" s="123"/>
      <c r="I128" s="55">
        <v>0.02</v>
      </c>
      <c r="J128" s="96">
        <f>(J127+I144)*I128</f>
        <v>0</v>
      </c>
      <c r="K128" s="43"/>
      <c r="L128" s="34"/>
      <c r="M128" s="12" t="s">
        <v>201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92"/>
      <c r="B129" s="35" t="s">
        <v>28</v>
      </c>
      <c r="C129" s="143" t="s">
        <v>202</v>
      </c>
      <c r="D129" s="122"/>
      <c r="E129" s="122"/>
      <c r="F129" s="122"/>
      <c r="G129" s="122"/>
      <c r="H129" s="123"/>
      <c r="I129" s="55">
        <f>SUM(I130:I133)</f>
        <v>8.6499999999999994E-2</v>
      </c>
      <c r="J129" s="96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128" t="s">
        <v>203</v>
      </c>
      <c r="C130" s="123"/>
      <c r="D130" s="144" t="s">
        <v>204</v>
      </c>
      <c r="E130" s="36" t="s">
        <v>205</v>
      </c>
      <c r="F130" s="37"/>
      <c r="G130" s="37"/>
      <c r="H130" s="97"/>
      <c r="I130" s="55">
        <v>6.4999999999999997E-3</v>
      </c>
      <c r="J130" s="96">
        <f>((I144+J127+J128)/(1-(I129)))*I130</f>
        <v>0</v>
      </c>
      <c r="K130" s="43"/>
      <c r="L130" s="34"/>
      <c r="M130" s="98" t="s">
        <v>206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128" t="s">
        <v>207</v>
      </c>
      <c r="C131" s="123"/>
      <c r="D131" s="145"/>
      <c r="E131" s="36" t="s">
        <v>208</v>
      </c>
      <c r="F131" s="37"/>
      <c r="G131" s="37"/>
      <c r="H131" s="97"/>
      <c r="I131" s="99">
        <v>0.03</v>
      </c>
      <c r="J131" s="96">
        <f>((I144+J127+J128)/(1-(I129)))*I131</f>
        <v>0</v>
      </c>
      <c r="K131" s="43"/>
      <c r="L131" s="34"/>
      <c r="M131" s="98" t="s">
        <v>209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128" t="s">
        <v>210</v>
      </c>
      <c r="C132" s="123"/>
      <c r="D132" s="100" t="s">
        <v>211</v>
      </c>
      <c r="E132" s="36" t="s">
        <v>212</v>
      </c>
      <c r="F132" s="37"/>
      <c r="G132" s="37"/>
      <c r="H132" s="97"/>
      <c r="I132" s="55">
        <v>0.05</v>
      </c>
      <c r="J132" s="96">
        <f>((I144+J127+J128)/(1-(I129)))*I132</f>
        <v>0</v>
      </c>
      <c r="K132" s="43"/>
      <c r="L132" s="34"/>
      <c r="M132" s="98" t="s">
        <v>213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128" t="s">
        <v>214</v>
      </c>
      <c r="C133" s="123"/>
      <c r="D133" s="100" t="s">
        <v>215</v>
      </c>
      <c r="E133" s="36"/>
      <c r="F133" s="37"/>
      <c r="G133" s="37"/>
      <c r="H133" s="97"/>
      <c r="I133" s="55">
        <v>0</v>
      </c>
      <c r="J133" s="96">
        <f>((I144+J127+J128)/(1-(I129)))*I133</f>
        <v>0</v>
      </c>
      <c r="K133" s="43"/>
      <c r="L133" s="34"/>
      <c r="M133" s="98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29" t="s">
        <v>118</v>
      </c>
      <c r="C134" s="122"/>
      <c r="D134" s="122"/>
      <c r="E134" s="122"/>
      <c r="F134" s="122"/>
      <c r="G134" s="122"/>
      <c r="H134" s="123"/>
      <c r="I134" s="101"/>
      <c r="J134" s="67">
        <f>SUM(J127:J133)</f>
        <v>0</v>
      </c>
      <c r="K134" s="102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130"/>
      <c r="C135" s="131"/>
      <c r="D135" s="131"/>
      <c r="E135" s="131"/>
      <c r="F135" s="131"/>
      <c r="G135" s="131"/>
      <c r="H135" s="131"/>
      <c r="I135" s="131"/>
      <c r="J135" s="132"/>
      <c r="K135" s="103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133" t="s">
        <v>216</v>
      </c>
      <c r="C136" s="134"/>
      <c r="D136" s="134"/>
      <c r="E136" s="134"/>
      <c r="F136" s="134"/>
      <c r="G136" s="134"/>
      <c r="H136" s="134"/>
      <c r="I136" s="134"/>
      <c r="J136" s="135"/>
      <c r="K136" s="10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136"/>
      <c r="C137" s="137"/>
      <c r="D137" s="137"/>
      <c r="E137" s="137"/>
      <c r="F137" s="137"/>
      <c r="G137" s="137"/>
      <c r="H137" s="137"/>
      <c r="I137" s="137"/>
      <c r="J137" s="138"/>
      <c r="K137" s="103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78" t="s">
        <v>217</v>
      </c>
      <c r="C138" s="122"/>
      <c r="D138" s="122"/>
      <c r="E138" s="122"/>
      <c r="F138" s="122"/>
      <c r="G138" s="122"/>
      <c r="H138" s="123"/>
      <c r="I138" s="179" t="s">
        <v>59</v>
      </c>
      <c r="J138" s="141"/>
      <c r="K138" s="105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22</v>
      </c>
      <c r="C139" s="143" t="s">
        <v>218</v>
      </c>
      <c r="D139" s="122"/>
      <c r="E139" s="122"/>
      <c r="F139" s="122"/>
      <c r="G139" s="122"/>
      <c r="H139" s="123"/>
      <c r="I139" s="148">
        <f>I41</f>
        <v>0</v>
      </c>
      <c r="J139" s="141"/>
      <c r="K139" s="43"/>
      <c r="L139" s="34"/>
      <c r="M139" s="12" t="s">
        <v>219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25</v>
      </c>
      <c r="C140" s="143" t="s">
        <v>220</v>
      </c>
      <c r="D140" s="122"/>
      <c r="E140" s="122"/>
      <c r="F140" s="122"/>
      <c r="G140" s="122"/>
      <c r="H140" s="123"/>
      <c r="I140" s="148">
        <f>I82</f>
        <v>0</v>
      </c>
      <c r="J140" s="141"/>
      <c r="K140" s="43"/>
      <c r="L140" s="34"/>
      <c r="M140" s="12" t="s">
        <v>221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28</v>
      </c>
      <c r="C141" s="143" t="s">
        <v>222</v>
      </c>
      <c r="D141" s="122"/>
      <c r="E141" s="122"/>
      <c r="F141" s="122"/>
      <c r="G141" s="122"/>
      <c r="H141" s="123"/>
      <c r="I141" s="148">
        <f>I92</f>
        <v>0</v>
      </c>
      <c r="J141" s="141"/>
      <c r="K141" s="43"/>
      <c r="L141" s="34"/>
      <c r="M141" s="12" t="s">
        <v>223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31</v>
      </c>
      <c r="C142" s="143" t="s">
        <v>224</v>
      </c>
      <c r="D142" s="122"/>
      <c r="E142" s="122"/>
      <c r="F142" s="122"/>
      <c r="G142" s="122"/>
      <c r="H142" s="123"/>
      <c r="I142" s="148">
        <f>I115</f>
        <v>0</v>
      </c>
      <c r="J142" s="141"/>
      <c r="K142" s="43"/>
      <c r="L142" s="34"/>
      <c r="M142" s="12" t="s">
        <v>225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70</v>
      </c>
      <c r="C143" s="143" t="s">
        <v>226</v>
      </c>
      <c r="D143" s="122"/>
      <c r="E143" s="122"/>
      <c r="F143" s="122"/>
      <c r="G143" s="122"/>
      <c r="H143" s="123"/>
      <c r="I143" s="148">
        <f>I123</f>
        <v>0</v>
      </c>
      <c r="J143" s="141"/>
      <c r="K143" s="43"/>
      <c r="L143" s="34"/>
      <c r="M143" s="12" t="s">
        <v>227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29" t="s">
        <v>228</v>
      </c>
      <c r="C144" s="122"/>
      <c r="D144" s="122"/>
      <c r="E144" s="122"/>
      <c r="F144" s="122"/>
      <c r="G144" s="122"/>
      <c r="H144" s="123"/>
      <c r="I144" s="147">
        <f>SUM(I139:J143)</f>
        <v>0</v>
      </c>
      <c r="J144" s="141"/>
      <c r="K144" s="102"/>
      <c r="L144" s="34"/>
      <c r="M144" s="12" t="s">
        <v>141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73</v>
      </c>
      <c r="C145" s="143" t="s">
        <v>229</v>
      </c>
      <c r="D145" s="122"/>
      <c r="E145" s="122"/>
      <c r="F145" s="122"/>
      <c r="G145" s="122"/>
      <c r="H145" s="123"/>
      <c r="I145" s="148">
        <f>J134</f>
        <v>0</v>
      </c>
      <c r="J145" s="141"/>
      <c r="K145" s="43"/>
      <c r="L145" s="34"/>
      <c r="M145" s="12" t="s">
        <v>230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71" t="s">
        <v>231</v>
      </c>
      <c r="C146" s="172"/>
      <c r="D146" s="172"/>
      <c r="E146" s="172"/>
      <c r="F146" s="172"/>
      <c r="G146" s="172"/>
      <c r="H146" s="173"/>
      <c r="I146" s="174">
        <f>I144+I145</f>
        <v>0</v>
      </c>
      <c r="J146" s="175"/>
      <c r="K146" s="102"/>
      <c r="L146" s="34"/>
      <c r="M146" s="12" t="s">
        <v>232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76"/>
      <c r="C147" s="137"/>
      <c r="D147" s="137"/>
      <c r="E147" s="137"/>
      <c r="F147" s="137"/>
      <c r="G147" s="137"/>
      <c r="H147" s="137"/>
      <c r="I147" s="137"/>
      <c r="J147" s="137"/>
      <c r="K147" s="103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57" t="s">
        <v>233</v>
      </c>
      <c r="C148" s="134"/>
      <c r="D148" s="134"/>
      <c r="E148" s="134"/>
      <c r="F148" s="134"/>
      <c r="G148" s="134"/>
      <c r="H148" s="134"/>
      <c r="I148" s="134"/>
      <c r="J148" s="158"/>
      <c r="K148" s="10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6"/>
      <c r="C149" s="34"/>
      <c r="D149" s="34"/>
      <c r="E149" s="34"/>
      <c r="F149" s="34"/>
      <c r="G149" s="34"/>
      <c r="H149" s="34"/>
      <c r="I149" s="34"/>
      <c r="J149" s="34"/>
      <c r="K149" s="103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25" t="s">
        <v>234</v>
      </c>
      <c r="C150" s="123"/>
      <c r="D150" s="107" t="s">
        <v>235</v>
      </c>
      <c r="E150" s="107" t="s">
        <v>236</v>
      </c>
      <c r="F150" s="170" t="s">
        <v>237</v>
      </c>
      <c r="G150" s="123"/>
      <c r="H150" s="107" t="s">
        <v>238</v>
      </c>
      <c r="I150" s="170" t="s">
        <v>239</v>
      </c>
      <c r="J150" s="123"/>
      <c r="K150" s="103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63" t="str">
        <f>I23</f>
        <v>Posto de Serviço</v>
      </c>
      <c r="C151" s="123"/>
      <c r="D151" s="108">
        <f>I146</f>
        <v>0</v>
      </c>
      <c r="E151" s="38">
        <v>1</v>
      </c>
      <c r="F151" s="162">
        <f>D151*E151</f>
        <v>0</v>
      </c>
      <c r="G151" s="123"/>
      <c r="H151" s="61">
        <f>I16</f>
        <v>14</v>
      </c>
      <c r="I151" s="164">
        <f>F151*H151</f>
        <v>0</v>
      </c>
      <c r="J151" s="123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65" t="s">
        <v>240</v>
      </c>
      <c r="C152" s="122"/>
      <c r="D152" s="122"/>
      <c r="E152" s="122"/>
      <c r="F152" s="122"/>
      <c r="G152" s="122"/>
      <c r="H152" s="123"/>
      <c r="I152" s="156">
        <f>I151</f>
        <v>0</v>
      </c>
      <c r="J152" s="123"/>
      <c r="K152" s="109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66" t="s">
        <v>241</v>
      </c>
      <c r="C153" s="122"/>
      <c r="D153" s="122"/>
      <c r="E153" s="122"/>
      <c r="F153" s="122"/>
      <c r="G153" s="122"/>
      <c r="H153" s="123"/>
      <c r="I153" s="156"/>
      <c r="J153" s="123"/>
      <c r="K153" s="109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155" t="s">
        <v>242</v>
      </c>
      <c r="C154" s="122"/>
      <c r="D154" s="122"/>
      <c r="E154" s="122"/>
      <c r="F154" s="122"/>
      <c r="G154" s="122"/>
      <c r="H154" s="123"/>
      <c r="I154" s="156">
        <f>I152+I153</f>
        <v>0</v>
      </c>
      <c r="J154" s="123"/>
      <c r="K154" s="109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10"/>
      <c r="C155" s="12"/>
      <c r="D155" s="111"/>
      <c r="E155" s="34"/>
      <c r="F155" s="34"/>
      <c r="G155" s="34"/>
      <c r="H155" s="34"/>
      <c r="I155" s="34"/>
      <c r="J155" s="34"/>
      <c r="K155" s="109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57" t="s">
        <v>243</v>
      </c>
      <c r="C156" s="134"/>
      <c r="D156" s="134"/>
      <c r="E156" s="134"/>
      <c r="F156" s="134"/>
      <c r="G156" s="134"/>
      <c r="H156" s="134"/>
      <c r="I156" s="134"/>
      <c r="J156" s="158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6"/>
      <c r="C157" s="34"/>
      <c r="D157" s="34"/>
      <c r="E157" s="34"/>
      <c r="F157" s="34"/>
      <c r="G157" s="34"/>
      <c r="H157" s="34"/>
      <c r="I157" s="34"/>
      <c r="J157" s="34"/>
      <c r="K157" s="109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159" t="s">
        <v>244</v>
      </c>
      <c r="C158" s="122"/>
      <c r="D158" s="122"/>
      <c r="E158" s="122"/>
      <c r="F158" s="122"/>
      <c r="G158" s="122"/>
      <c r="H158" s="122"/>
      <c r="I158" s="122"/>
      <c r="J158" s="123"/>
      <c r="K158" s="102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160" t="s">
        <v>245</v>
      </c>
      <c r="C159" s="122"/>
      <c r="D159" s="122"/>
      <c r="E159" s="122"/>
      <c r="F159" s="122"/>
      <c r="G159" s="122"/>
      <c r="H159" s="123"/>
      <c r="I159" s="161" t="s">
        <v>246</v>
      </c>
      <c r="J159" s="123"/>
      <c r="K159" s="103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67" t="s">
        <v>247</v>
      </c>
      <c r="C160" s="122"/>
      <c r="D160" s="122"/>
      <c r="E160" s="122"/>
      <c r="F160" s="122"/>
      <c r="G160" s="122"/>
      <c r="H160" s="123"/>
      <c r="I160" s="162">
        <f>I154</f>
        <v>0</v>
      </c>
      <c r="J160" s="12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67" t="s">
        <v>248</v>
      </c>
      <c r="C161" s="122"/>
      <c r="D161" s="122"/>
      <c r="E161" s="122"/>
      <c r="F161" s="122"/>
      <c r="G161" s="122"/>
      <c r="H161" s="123"/>
      <c r="I161" s="168">
        <f>H12</f>
        <v>30</v>
      </c>
      <c r="J161" s="169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151" t="s">
        <v>249</v>
      </c>
      <c r="C162" s="122"/>
      <c r="D162" s="122"/>
      <c r="E162" s="122"/>
      <c r="F162" s="122"/>
      <c r="G162" s="122"/>
      <c r="H162" s="152"/>
      <c r="I162" s="153">
        <f>I160*I161</f>
        <v>0</v>
      </c>
      <c r="J162" s="15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:J1"/>
    <mergeCell ref="B2:J2"/>
    <mergeCell ref="E3:H3"/>
    <mergeCell ref="E4:F4"/>
    <mergeCell ref="B6:J6"/>
    <mergeCell ref="B7:J7"/>
    <mergeCell ref="B8:J8"/>
    <mergeCell ref="C9:G9"/>
    <mergeCell ref="H9:J9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</mergeCells>
  <pageMargins left="0.511811024" right="0.511811024" top="0.78740157499999996" bottom="0.78740157499999996" header="0" footer="0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4" workbookViewId="0">
      <selection activeCell="I26" sqref="I26:J26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9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3" max="13" width="14.4257812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219" t="s">
        <v>12</v>
      </c>
      <c r="C1" s="220"/>
      <c r="D1" s="220"/>
      <c r="E1" s="220"/>
      <c r="F1" s="220"/>
      <c r="G1" s="220"/>
      <c r="H1" s="220"/>
      <c r="I1" s="220"/>
      <c r="J1" s="221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80"/>
      <c r="C2" s="134"/>
      <c r="D2" s="134"/>
      <c r="E2" s="134"/>
      <c r="F2" s="134"/>
      <c r="G2" s="134"/>
      <c r="H2" s="134"/>
      <c r="I2" s="134"/>
      <c r="J2" s="135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13</v>
      </c>
      <c r="E3" s="222"/>
      <c r="F3" s="134"/>
      <c r="G3" s="134"/>
      <c r="H3" s="158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14</v>
      </c>
      <c r="E4" s="223"/>
      <c r="F4" s="137"/>
      <c r="G4" s="15" t="s">
        <v>15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16</v>
      </c>
      <c r="E5" s="16" t="s">
        <v>17</v>
      </c>
      <c r="F5" s="11" t="s">
        <v>18</v>
      </c>
      <c r="G5" s="16" t="s">
        <v>19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80"/>
      <c r="C6" s="134"/>
      <c r="D6" s="134"/>
      <c r="E6" s="134"/>
      <c r="F6" s="134"/>
      <c r="G6" s="134"/>
      <c r="H6" s="134"/>
      <c r="I6" s="134"/>
      <c r="J6" s="135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218" t="s">
        <v>20</v>
      </c>
      <c r="C7" s="134"/>
      <c r="D7" s="134"/>
      <c r="E7" s="134"/>
      <c r="F7" s="134"/>
      <c r="G7" s="134"/>
      <c r="H7" s="134"/>
      <c r="I7" s="134"/>
      <c r="J7" s="135"/>
      <c r="K7" s="14"/>
      <c r="L7" s="8"/>
      <c r="M7" s="17" t="s">
        <v>21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80"/>
      <c r="C8" s="134"/>
      <c r="D8" s="134"/>
      <c r="E8" s="134"/>
      <c r="F8" s="134"/>
      <c r="G8" s="134"/>
      <c r="H8" s="134"/>
      <c r="I8" s="134"/>
      <c r="J8" s="135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22</v>
      </c>
      <c r="C9" s="208" t="s">
        <v>23</v>
      </c>
      <c r="D9" s="122"/>
      <c r="E9" s="122"/>
      <c r="F9" s="122"/>
      <c r="G9" s="123"/>
      <c r="H9" s="224"/>
      <c r="I9" s="122"/>
      <c r="J9" s="141"/>
      <c r="K9" s="19"/>
      <c r="L9" s="8"/>
      <c r="M9" s="8" t="s">
        <v>24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25</v>
      </c>
      <c r="C10" s="208" t="s">
        <v>26</v>
      </c>
      <c r="D10" s="122"/>
      <c r="E10" s="122"/>
      <c r="F10" s="122"/>
      <c r="G10" s="123"/>
      <c r="H10" s="163"/>
      <c r="I10" s="122"/>
      <c r="J10" s="141"/>
      <c r="K10" s="19"/>
      <c r="L10" s="8"/>
      <c r="M10" s="8" t="s">
        <v>27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28</v>
      </c>
      <c r="C11" s="208" t="s">
        <v>29</v>
      </c>
      <c r="D11" s="122"/>
      <c r="E11" s="122"/>
      <c r="F11" s="122"/>
      <c r="G11" s="152"/>
      <c r="H11" s="214"/>
      <c r="I11" s="122"/>
      <c r="J11" s="141"/>
      <c r="K11" s="9"/>
      <c r="L11" s="8"/>
      <c r="M11" s="8" t="s">
        <v>30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31</v>
      </c>
      <c r="C12" s="21" t="s">
        <v>32</v>
      </c>
      <c r="D12" s="22"/>
      <c r="E12" s="22"/>
      <c r="F12" s="22"/>
      <c r="G12" s="22"/>
      <c r="H12" s="214">
        <v>30</v>
      </c>
      <c r="I12" s="122"/>
      <c r="J12" s="141"/>
      <c r="K12" s="9"/>
      <c r="L12" s="8"/>
      <c r="M12" s="8" t="s">
        <v>33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80"/>
      <c r="C13" s="134"/>
      <c r="D13" s="134"/>
      <c r="E13" s="134"/>
      <c r="F13" s="134"/>
      <c r="G13" s="134"/>
      <c r="H13" s="134"/>
      <c r="I13" s="134"/>
      <c r="J13" s="135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218" t="s">
        <v>34</v>
      </c>
      <c r="C14" s="134"/>
      <c r="D14" s="134"/>
      <c r="E14" s="134"/>
      <c r="F14" s="134"/>
      <c r="G14" s="134"/>
      <c r="H14" s="134"/>
      <c r="I14" s="134"/>
      <c r="J14" s="135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213" t="s">
        <v>35</v>
      </c>
      <c r="D15" s="122"/>
      <c r="E15" s="122"/>
      <c r="F15" s="122"/>
      <c r="G15" s="122"/>
      <c r="H15" s="123"/>
      <c r="I15" s="214" t="s">
        <v>36</v>
      </c>
      <c r="J15" s="141"/>
      <c r="K15" s="9"/>
      <c r="L15" s="8"/>
      <c r="M15" s="8" t="s">
        <v>37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213" t="s">
        <v>38</v>
      </c>
      <c r="D16" s="122"/>
      <c r="E16" s="122"/>
      <c r="F16" s="122"/>
      <c r="G16" s="122"/>
      <c r="H16" s="123"/>
      <c r="I16" s="214">
        <v>2</v>
      </c>
      <c r="J16" s="141"/>
      <c r="K16" s="9"/>
      <c r="L16" s="8"/>
      <c r="M16" s="8" t="s">
        <v>39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40</v>
      </c>
      <c r="D17" s="215" t="s">
        <v>250</v>
      </c>
      <c r="E17" s="122"/>
      <c r="F17" s="122"/>
      <c r="G17" s="122"/>
      <c r="H17" s="122"/>
      <c r="I17" s="122"/>
      <c r="J17" s="141"/>
      <c r="K17" s="9"/>
      <c r="L17" s="8"/>
      <c r="M17" s="8" t="s">
        <v>42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80"/>
      <c r="C18" s="134"/>
      <c r="D18" s="134"/>
      <c r="E18" s="134"/>
      <c r="F18" s="134"/>
      <c r="G18" s="134"/>
      <c r="H18" s="134"/>
      <c r="I18" s="134"/>
      <c r="J18" s="135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216" t="s">
        <v>43</v>
      </c>
      <c r="C19" s="134"/>
      <c r="D19" s="134"/>
      <c r="E19" s="134"/>
      <c r="F19" s="134"/>
      <c r="G19" s="134"/>
      <c r="H19" s="134"/>
      <c r="I19" s="134"/>
      <c r="J19" s="135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80"/>
      <c r="C20" s="134"/>
      <c r="D20" s="134"/>
      <c r="E20" s="134"/>
      <c r="F20" s="134"/>
      <c r="G20" s="134"/>
      <c r="H20" s="134"/>
      <c r="I20" s="134"/>
      <c r="J20" s="135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217" t="s">
        <v>44</v>
      </c>
      <c r="C21" s="183"/>
      <c r="D21" s="183"/>
      <c r="E21" s="183"/>
      <c r="F21" s="183"/>
      <c r="G21" s="183"/>
      <c r="H21" s="183"/>
      <c r="I21" s="183"/>
      <c r="J21" s="184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78" t="s">
        <v>45</v>
      </c>
      <c r="C22" s="122"/>
      <c r="D22" s="122"/>
      <c r="E22" s="122"/>
      <c r="F22" s="122"/>
      <c r="G22" s="122"/>
      <c r="H22" s="122"/>
      <c r="I22" s="122"/>
      <c r="J22" s="141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77" t="s">
        <v>46</v>
      </c>
      <c r="D23" s="122"/>
      <c r="E23" s="122"/>
      <c r="F23" s="122"/>
      <c r="G23" s="122"/>
      <c r="H23" s="123"/>
      <c r="I23" s="210" t="s">
        <v>36</v>
      </c>
      <c r="J23" s="141"/>
      <c r="K23" s="25"/>
      <c r="L23" s="8"/>
      <c r="M23" s="8" t="s">
        <v>47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77" t="s">
        <v>48</v>
      </c>
      <c r="D24" s="122"/>
      <c r="E24" s="122"/>
      <c r="F24" s="122"/>
      <c r="G24" s="122"/>
      <c r="H24" s="123"/>
      <c r="I24" s="210" t="s">
        <v>49</v>
      </c>
      <c r="J24" s="141"/>
      <c r="K24" s="25"/>
      <c r="L24" s="8"/>
      <c r="M24" s="8" t="s">
        <v>50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77" t="s">
        <v>51</v>
      </c>
      <c r="D25" s="122"/>
      <c r="E25" s="122"/>
      <c r="F25" s="122"/>
      <c r="G25" s="122"/>
      <c r="H25" s="123"/>
      <c r="I25" s="211">
        <v>0</v>
      </c>
      <c r="J25" s="141"/>
      <c r="K25" s="27"/>
      <c r="L25" s="8"/>
      <c r="M25" s="8" t="s">
        <v>52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77" t="s">
        <v>53</v>
      </c>
      <c r="D26" s="122"/>
      <c r="E26" s="122"/>
      <c r="F26" s="122"/>
      <c r="G26" s="122"/>
      <c r="H26" s="123"/>
      <c r="I26" s="210"/>
      <c r="J26" s="141"/>
      <c r="K26" s="28"/>
      <c r="L26" s="8"/>
      <c r="M26" s="8" t="s">
        <v>54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77" t="s">
        <v>55</v>
      </c>
      <c r="D27" s="122"/>
      <c r="E27" s="122"/>
      <c r="F27" s="122"/>
      <c r="G27" s="122"/>
      <c r="H27" s="123"/>
      <c r="I27" s="212"/>
      <c r="J27" s="141"/>
      <c r="K27" s="28"/>
      <c r="L27" s="8"/>
      <c r="M27" s="8" t="s">
        <v>56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202"/>
      <c r="C28" s="131"/>
      <c r="D28" s="131"/>
      <c r="E28" s="131"/>
      <c r="F28" s="131"/>
      <c r="G28" s="131"/>
      <c r="H28" s="131"/>
      <c r="I28" s="131"/>
      <c r="J28" s="132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0" t="s">
        <v>57</v>
      </c>
      <c r="C29" s="122"/>
      <c r="D29" s="122"/>
      <c r="E29" s="122"/>
      <c r="F29" s="122"/>
      <c r="G29" s="122"/>
      <c r="H29" s="122"/>
      <c r="I29" s="122"/>
      <c r="J29" s="141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2" t="s">
        <v>58</v>
      </c>
      <c r="D30" s="122"/>
      <c r="E30" s="122"/>
      <c r="F30" s="122"/>
      <c r="G30" s="122"/>
      <c r="H30" s="123"/>
      <c r="I30" s="207" t="s">
        <v>59</v>
      </c>
      <c r="J30" s="141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22</v>
      </c>
      <c r="C31" s="208" t="s">
        <v>60</v>
      </c>
      <c r="D31" s="122"/>
      <c r="E31" s="122"/>
      <c r="F31" s="122"/>
      <c r="G31" s="122"/>
      <c r="H31" s="123"/>
      <c r="I31" s="148">
        <v>0</v>
      </c>
      <c r="J31" s="141"/>
      <c r="K31" s="33" t="e">
        <f>((I31/(I25/220)))</f>
        <v>#DIV/0!</v>
      </c>
      <c r="L31" s="34"/>
      <c r="M31" s="200" t="s">
        <v>61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5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25</v>
      </c>
      <c r="C32" s="36" t="s">
        <v>62</v>
      </c>
      <c r="D32" s="37"/>
      <c r="E32" s="38" t="s">
        <v>63</v>
      </c>
      <c r="F32" s="38" t="s">
        <v>64</v>
      </c>
      <c r="G32" s="37"/>
      <c r="H32" s="39">
        <v>0.3</v>
      </c>
      <c r="I32" s="148">
        <f>IF(F32="N",0,I31*H32)</f>
        <v>0</v>
      </c>
      <c r="J32" s="141"/>
      <c r="K32" s="40"/>
      <c r="L32" s="8"/>
      <c r="M32" s="200" t="s">
        <v>65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28</v>
      </c>
      <c r="C33" s="36" t="s">
        <v>66</v>
      </c>
      <c r="D33" s="37"/>
      <c r="E33" s="38" t="s">
        <v>63</v>
      </c>
      <c r="F33" s="38" t="s">
        <v>251</v>
      </c>
      <c r="G33" s="41">
        <v>0</v>
      </c>
      <c r="H33" s="39">
        <v>0.4</v>
      </c>
      <c r="I33" s="209">
        <f>IF(F33="N",0,G33*H33)</f>
        <v>0</v>
      </c>
      <c r="J33" s="141"/>
      <c r="K33" s="40"/>
      <c r="L33" s="8"/>
      <c r="M33" s="42" t="s">
        <v>67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31</v>
      </c>
      <c r="C34" s="36" t="s">
        <v>68</v>
      </c>
      <c r="D34" s="37"/>
      <c r="E34" s="38" t="s">
        <v>63</v>
      </c>
      <c r="F34" s="38" t="s">
        <v>64</v>
      </c>
      <c r="G34" s="41">
        <f>IF(F34="N",0,I31+I32+I33)</f>
        <v>0</v>
      </c>
      <c r="H34" s="39">
        <v>0.25</v>
      </c>
      <c r="I34" s="148">
        <f>IF(F34="N",0,(G34/220)*H34*7*15.2)</f>
        <v>0</v>
      </c>
      <c r="J34" s="141"/>
      <c r="K34" s="43"/>
      <c r="L34" s="8"/>
      <c r="M34" s="42" t="s">
        <v>69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70</v>
      </c>
      <c r="C35" s="36" t="s">
        <v>71</v>
      </c>
      <c r="D35" s="37"/>
      <c r="E35" s="37"/>
      <c r="F35" s="37"/>
      <c r="G35" s="38" t="s">
        <v>63</v>
      </c>
      <c r="H35" s="44" t="s">
        <v>64</v>
      </c>
      <c r="I35" s="148">
        <f>IF(H35="N",0,(G34/220)*0.1429*7*15.2*H34)</f>
        <v>0</v>
      </c>
      <c r="J35" s="141"/>
      <c r="K35" s="43"/>
      <c r="L35" s="8"/>
      <c r="M35" s="8" t="s">
        <v>72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73</v>
      </c>
      <c r="C36" s="167" t="s">
        <v>74</v>
      </c>
      <c r="D36" s="122"/>
      <c r="E36" s="122"/>
      <c r="F36" s="122"/>
      <c r="G36" s="122"/>
      <c r="H36" s="123"/>
      <c r="I36" s="146">
        <v>0</v>
      </c>
      <c r="J36" s="141"/>
      <c r="K36" s="34"/>
      <c r="L36" s="8"/>
      <c r="M36" s="203"/>
      <c r="N36" s="158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75</v>
      </c>
      <c r="C37" s="167" t="s">
        <v>76</v>
      </c>
      <c r="D37" s="122"/>
      <c r="E37" s="122"/>
      <c r="F37" s="122"/>
      <c r="G37" s="122"/>
      <c r="H37" s="123"/>
      <c r="I37" s="146">
        <v>0</v>
      </c>
      <c r="J37" s="141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205" t="s">
        <v>77</v>
      </c>
      <c r="C38" s="122"/>
      <c r="D38" s="122"/>
      <c r="E38" s="122"/>
      <c r="F38" s="122"/>
      <c r="G38" s="122"/>
      <c r="H38" s="123"/>
      <c r="I38" s="206">
        <f>SUM(I31:J37)</f>
        <v>0</v>
      </c>
      <c r="J38" s="141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78</v>
      </c>
      <c r="C39" s="36" t="s">
        <v>79</v>
      </c>
      <c r="D39" s="37"/>
      <c r="E39" s="38" t="s">
        <v>63</v>
      </c>
      <c r="F39" s="38" t="s">
        <v>64</v>
      </c>
      <c r="G39" s="41">
        <f>IF(F39="N",0,I31+I32+I33)</f>
        <v>0</v>
      </c>
      <c r="H39" s="39">
        <v>0.5</v>
      </c>
      <c r="I39" s="146">
        <f>IF(F39="N",0,(G39/220)*(1+H39)*15)</f>
        <v>0</v>
      </c>
      <c r="J39" s="141"/>
      <c r="K39" s="34"/>
      <c r="L39" s="8"/>
      <c r="M39" s="47" t="s">
        <v>80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81</v>
      </c>
      <c r="C40" s="177" t="s">
        <v>76</v>
      </c>
      <c r="D40" s="122"/>
      <c r="E40" s="122"/>
      <c r="F40" s="122"/>
      <c r="G40" s="122"/>
      <c r="H40" s="123"/>
      <c r="I40" s="204">
        <v>0</v>
      </c>
      <c r="J40" s="194"/>
      <c r="K40" s="48"/>
      <c r="L40" s="34"/>
      <c r="M40" s="200"/>
      <c r="N40" s="15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29" t="s">
        <v>82</v>
      </c>
      <c r="C41" s="122"/>
      <c r="D41" s="122"/>
      <c r="E41" s="122"/>
      <c r="F41" s="122"/>
      <c r="G41" s="122"/>
      <c r="H41" s="123"/>
      <c r="I41" s="147">
        <f>SUM(I38:J40)</f>
        <v>0</v>
      </c>
      <c r="J41" s="141"/>
      <c r="K41" s="49"/>
      <c r="L41" s="8"/>
      <c r="M41" s="8" t="s">
        <v>83</v>
      </c>
      <c r="N41" s="8"/>
      <c r="O41" s="201"/>
      <c r="P41" s="13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202"/>
      <c r="C42" s="131"/>
      <c r="D42" s="131"/>
      <c r="E42" s="131"/>
      <c r="F42" s="131"/>
      <c r="G42" s="131"/>
      <c r="H42" s="131"/>
      <c r="I42" s="131"/>
      <c r="J42" s="132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0" t="s">
        <v>84</v>
      </c>
      <c r="C43" s="122"/>
      <c r="D43" s="122"/>
      <c r="E43" s="122"/>
      <c r="F43" s="122"/>
      <c r="G43" s="122"/>
      <c r="H43" s="122"/>
      <c r="I43" s="122"/>
      <c r="J43" s="141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78" t="s">
        <v>85</v>
      </c>
      <c r="C44" s="122"/>
      <c r="D44" s="122"/>
      <c r="E44" s="122"/>
      <c r="F44" s="122"/>
      <c r="G44" s="122"/>
      <c r="H44" s="122"/>
      <c r="I44" s="122"/>
      <c r="J44" s="141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86</v>
      </c>
      <c r="C45" s="142" t="s">
        <v>87</v>
      </c>
      <c r="D45" s="122"/>
      <c r="E45" s="122"/>
      <c r="F45" s="122"/>
      <c r="G45" s="122"/>
      <c r="H45" s="123"/>
      <c r="I45" s="50" t="s">
        <v>88</v>
      </c>
      <c r="J45" s="51" t="s">
        <v>59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22</v>
      </c>
      <c r="C46" s="177" t="s">
        <v>89</v>
      </c>
      <c r="D46" s="122"/>
      <c r="E46" s="122"/>
      <c r="F46" s="122"/>
      <c r="G46" s="122"/>
      <c r="H46" s="123"/>
      <c r="I46" s="52">
        <f>1/12</f>
        <v>8.3333333333333329E-2</v>
      </c>
      <c r="J46" s="53">
        <f>I46*I41</f>
        <v>0</v>
      </c>
      <c r="K46" s="9"/>
      <c r="L46" s="8"/>
      <c r="M46" s="200" t="s">
        <v>90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5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25</v>
      </c>
      <c r="C47" s="177" t="s">
        <v>91</v>
      </c>
      <c r="D47" s="122"/>
      <c r="E47" s="122"/>
      <c r="F47" s="122"/>
      <c r="G47" s="122"/>
      <c r="H47" s="123"/>
      <c r="I47" s="54">
        <v>0.121</v>
      </c>
      <c r="J47" s="53">
        <f>I47*I41</f>
        <v>0</v>
      </c>
      <c r="K47" s="9"/>
      <c r="L47" s="8"/>
      <c r="M47" s="200" t="s">
        <v>92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5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28</v>
      </c>
      <c r="C48" s="143" t="s">
        <v>93</v>
      </c>
      <c r="D48" s="122"/>
      <c r="E48" s="122"/>
      <c r="F48" s="122"/>
      <c r="G48" s="122"/>
      <c r="H48" s="123"/>
      <c r="I48" s="55">
        <f>(I46+I47)*I61</f>
        <v>7.1108000000000005E-2</v>
      </c>
      <c r="J48" s="56">
        <f>I48*I41</f>
        <v>0</v>
      </c>
      <c r="K48" s="9"/>
      <c r="L48" s="8"/>
      <c r="M48" s="200" t="s">
        <v>94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5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29" t="s">
        <v>95</v>
      </c>
      <c r="C49" s="122"/>
      <c r="D49" s="122"/>
      <c r="E49" s="122"/>
      <c r="F49" s="122"/>
      <c r="G49" s="122"/>
      <c r="H49" s="123"/>
      <c r="I49" s="147">
        <f>SUM(J46:J48)</f>
        <v>0</v>
      </c>
      <c r="J49" s="141"/>
      <c r="K49" s="9"/>
      <c r="L49" s="8"/>
      <c r="M49" s="8" t="s">
        <v>96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85"/>
      <c r="C50" s="122"/>
      <c r="D50" s="122"/>
      <c r="E50" s="122"/>
      <c r="F50" s="122"/>
      <c r="G50" s="122"/>
      <c r="H50" s="122"/>
      <c r="I50" s="122"/>
      <c r="J50" s="141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78" t="s">
        <v>97</v>
      </c>
      <c r="C51" s="122"/>
      <c r="D51" s="122"/>
      <c r="E51" s="122"/>
      <c r="F51" s="122"/>
      <c r="G51" s="122"/>
      <c r="H51" s="122"/>
      <c r="I51" s="122"/>
      <c r="J51" s="141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98</v>
      </c>
      <c r="C52" s="142" t="s">
        <v>99</v>
      </c>
      <c r="D52" s="122"/>
      <c r="E52" s="122"/>
      <c r="F52" s="122"/>
      <c r="G52" s="122"/>
      <c r="H52" s="123"/>
      <c r="I52" s="50" t="s">
        <v>88</v>
      </c>
      <c r="J52" s="51" t="s">
        <v>59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22</v>
      </c>
      <c r="C53" s="177" t="s">
        <v>100</v>
      </c>
      <c r="D53" s="122"/>
      <c r="E53" s="122"/>
      <c r="F53" s="122"/>
      <c r="G53" s="122"/>
      <c r="H53" s="123"/>
      <c r="I53" s="52">
        <v>0.2</v>
      </c>
      <c r="J53" s="57">
        <f t="shared" ref="J53:J60" si="0">I53*$I$38</f>
        <v>0</v>
      </c>
      <c r="K53" s="9"/>
      <c r="L53" s="58"/>
      <c r="M53" s="8" t="s">
        <v>101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25</v>
      </c>
      <c r="C54" s="177" t="s">
        <v>102</v>
      </c>
      <c r="D54" s="122"/>
      <c r="E54" s="122"/>
      <c r="F54" s="122"/>
      <c r="G54" s="122"/>
      <c r="H54" s="123"/>
      <c r="I54" s="52">
        <v>2.5000000000000001E-2</v>
      </c>
      <c r="J54" s="57">
        <f t="shared" si="0"/>
        <v>0</v>
      </c>
      <c r="K54" s="9"/>
      <c r="L54" s="58"/>
      <c r="M54" s="8" t="s">
        <v>103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28</v>
      </c>
      <c r="C55" s="59" t="s">
        <v>104</v>
      </c>
      <c r="D55" s="60"/>
      <c r="E55" s="61" t="s">
        <v>105</v>
      </c>
      <c r="F55" s="62">
        <v>1</v>
      </c>
      <c r="G55" s="63" t="s">
        <v>106</v>
      </c>
      <c r="H55" s="62">
        <v>1</v>
      </c>
      <c r="I55" s="64">
        <v>0.01</v>
      </c>
      <c r="J55" s="57">
        <f t="shared" si="0"/>
        <v>0</v>
      </c>
      <c r="K55" s="9"/>
      <c r="L55" s="58"/>
      <c r="M55" s="8" t="s">
        <v>107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31</v>
      </c>
      <c r="C56" s="177" t="s">
        <v>108</v>
      </c>
      <c r="D56" s="122"/>
      <c r="E56" s="122"/>
      <c r="F56" s="122"/>
      <c r="G56" s="122"/>
      <c r="H56" s="123"/>
      <c r="I56" s="52">
        <v>1.4999999999999999E-2</v>
      </c>
      <c r="J56" s="57">
        <f t="shared" si="0"/>
        <v>0</v>
      </c>
      <c r="K56" s="9"/>
      <c r="L56" s="58"/>
      <c r="M56" s="8" t="s">
        <v>109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70</v>
      </c>
      <c r="C57" s="177" t="s">
        <v>110</v>
      </c>
      <c r="D57" s="122"/>
      <c r="E57" s="122"/>
      <c r="F57" s="122"/>
      <c r="G57" s="122"/>
      <c r="H57" s="123"/>
      <c r="I57" s="65">
        <v>0.01</v>
      </c>
      <c r="J57" s="57">
        <f t="shared" si="0"/>
        <v>0</v>
      </c>
      <c r="K57" s="9"/>
      <c r="L57" s="58"/>
      <c r="M57" s="8" t="s">
        <v>111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73</v>
      </c>
      <c r="C58" s="177" t="s">
        <v>112</v>
      </c>
      <c r="D58" s="122"/>
      <c r="E58" s="122"/>
      <c r="F58" s="122"/>
      <c r="G58" s="122"/>
      <c r="H58" s="123"/>
      <c r="I58" s="52">
        <v>6.0000000000000001E-3</v>
      </c>
      <c r="J58" s="57">
        <f t="shared" si="0"/>
        <v>0</v>
      </c>
      <c r="K58" s="9"/>
      <c r="L58" s="58"/>
      <c r="M58" s="8" t="s">
        <v>113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75</v>
      </c>
      <c r="C59" s="177" t="s">
        <v>114</v>
      </c>
      <c r="D59" s="122"/>
      <c r="E59" s="122"/>
      <c r="F59" s="122"/>
      <c r="G59" s="122"/>
      <c r="H59" s="123"/>
      <c r="I59" s="52">
        <v>2E-3</v>
      </c>
      <c r="J59" s="57">
        <f t="shared" si="0"/>
        <v>0</v>
      </c>
      <c r="K59" s="9"/>
      <c r="L59" s="58"/>
      <c r="M59" s="8" t="s">
        <v>115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78</v>
      </c>
      <c r="C60" s="177" t="s">
        <v>116</v>
      </c>
      <c r="D60" s="122"/>
      <c r="E60" s="122"/>
      <c r="F60" s="122"/>
      <c r="G60" s="122"/>
      <c r="H60" s="123"/>
      <c r="I60" s="65">
        <v>0.08</v>
      </c>
      <c r="J60" s="57">
        <f t="shared" si="0"/>
        <v>0</v>
      </c>
      <c r="K60" s="9"/>
      <c r="L60" s="58"/>
      <c r="M60" s="8" t="s">
        <v>117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29" t="s">
        <v>118</v>
      </c>
      <c r="C61" s="122"/>
      <c r="D61" s="122"/>
      <c r="E61" s="122"/>
      <c r="F61" s="122"/>
      <c r="G61" s="122"/>
      <c r="H61" s="123"/>
      <c r="I61" s="66">
        <f t="shared" ref="I61:J61" si="1">SUM(I53:I60)</f>
        <v>0.34800000000000003</v>
      </c>
      <c r="J61" s="67">
        <f t="shared" si="1"/>
        <v>0</v>
      </c>
      <c r="K61" s="9"/>
      <c r="L61" s="58"/>
      <c r="M61" s="8" t="s">
        <v>119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85"/>
      <c r="C62" s="122"/>
      <c r="D62" s="122"/>
      <c r="E62" s="122"/>
      <c r="F62" s="122"/>
      <c r="G62" s="122"/>
      <c r="H62" s="122"/>
      <c r="I62" s="122"/>
      <c r="J62" s="141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29" t="s">
        <v>120</v>
      </c>
      <c r="C63" s="122"/>
      <c r="D63" s="122"/>
      <c r="E63" s="122"/>
      <c r="F63" s="122"/>
      <c r="G63" s="122"/>
      <c r="H63" s="122"/>
      <c r="I63" s="122"/>
      <c r="J63" s="141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121</v>
      </c>
      <c r="C64" s="142" t="s">
        <v>122</v>
      </c>
      <c r="D64" s="122"/>
      <c r="E64" s="122"/>
      <c r="F64" s="122"/>
      <c r="G64" s="122"/>
      <c r="H64" s="123"/>
      <c r="I64" s="150" t="s">
        <v>59</v>
      </c>
      <c r="J64" s="141"/>
      <c r="K64" s="6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87" t="s">
        <v>22</v>
      </c>
      <c r="C65" s="195" t="s">
        <v>123</v>
      </c>
      <c r="D65" s="69" t="s">
        <v>124</v>
      </c>
      <c r="E65" s="69" t="s">
        <v>125</v>
      </c>
      <c r="F65" s="69" t="s">
        <v>126</v>
      </c>
      <c r="G65" s="69" t="s">
        <v>127</v>
      </c>
      <c r="H65" s="69" t="s">
        <v>128</v>
      </c>
      <c r="I65" s="197">
        <f>IF(D66="N",0,(E66*F66*G66)-H66)</f>
        <v>0</v>
      </c>
      <c r="J65" s="198"/>
      <c r="K65" s="40"/>
      <c r="L65" s="8"/>
      <c r="M65" s="8" t="s">
        <v>129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96"/>
      <c r="AC65" s="154"/>
      <c r="AD65" s="196"/>
      <c r="AE65" s="154"/>
      <c r="AF65" s="196"/>
      <c r="AG65" s="154"/>
      <c r="AH65" s="8"/>
    </row>
    <row r="66" spans="1:34" ht="15" customHeight="1">
      <c r="A66" s="8"/>
      <c r="B66" s="188"/>
      <c r="C66" s="145"/>
      <c r="D66" s="69" t="s">
        <v>64</v>
      </c>
      <c r="E66" s="41">
        <v>0</v>
      </c>
      <c r="F66" s="69">
        <v>2</v>
      </c>
      <c r="G66" s="69">
        <v>22</v>
      </c>
      <c r="H66" s="41">
        <f>I31*0.06</f>
        <v>0</v>
      </c>
      <c r="I66" s="199">
        <f>IF(I65&gt;=0,I65,0)</f>
        <v>0</v>
      </c>
      <c r="J66" s="184"/>
      <c r="K66" s="40"/>
      <c r="L66" s="8"/>
      <c r="M66" s="8" t="s">
        <v>130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70"/>
      <c r="AC66" s="71"/>
      <c r="AD66" s="72"/>
      <c r="AE66" s="73"/>
      <c r="AF66" s="74"/>
      <c r="AG66" s="73"/>
      <c r="AH66" s="8"/>
    </row>
    <row r="67" spans="1:34" ht="15" customHeight="1">
      <c r="A67" s="8"/>
      <c r="B67" s="187" t="s">
        <v>25</v>
      </c>
      <c r="C67" s="189" t="s">
        <v>131</v>
      </c>
      <c r="D67" s="190"/>
      <c r="E67" s="69" t="s">
        <v>124</v>
      </c>
      <c r="F67" s="69" t="s">
        <v>125</v>
      </c>
      <c r="G67" s="69" t="s">
        <v>127</v>
      </c>
      <c r="H67" s="69" t="s">
        <v>128</v>
      </c>
      <c r="I67" s="193">
        <f>IF(E68="N",0,(F68*G68)-H68)</f>
        <v>0</v>
      </c>
      <c r="J67" s="132"/>
      <c r="K67" s="40"/>
      <c r="L67" s="8"/>
      <c r="M67" s="8" t="s">
        <v>132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5"/>
      <c r="AC67" s="76"/>
      <c r="AD67" s="75"/>
      <c r="AE67" s="77"/>
      <c r="AF67" s="75"/>
      <c r="AG67" s="77"/>
      <c r="AH67" s="8"/>
    </row>
    <row r="68" spans="1:34" ht="15" customHeight="1">
      <c r="A68" s="8"/>
      <c r="B68" s="188"/>
      <c r="C68" s="191"/>
      <c r="D68" s="192"/>
      <c r="E68" s="69" t="s">
        <v>64</v>
      </c>
      <c r="F68" s="41">
        <v>0</v>
      </c>
      <c r="G68" s="69"/>
      <c r="H68" s="41">
        <f>F68*G68*20%</f>
        <v>0</v>
      </c>
      <c r="I68" s="191"/>
      <c r="J68" s="194"/>
      <c r="K68" s="40"/>
      <c r="L68" s="8"/>
      <c r="M68" s="8" t="s">
        <v>133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8"/>
      <c r="AC68" s="79"/>
      <c r="AD68" s="78"/>
      <c r="AE68" s="80"/>
      <c r="AF68" s="78"/>
      <c r="AG68" s="80"/>
      <c r="AH68" s="8"/>
    </row>
    <row r="69" spans="1:34" ht="15" customHeight="1">
      <c r="A69" s="8"/>
      <c r="B69" s="26" t="s">
        <v>28</v>
      </c>
      <c r="C69" s="143" t="s">
        <v>134</v>
      </c>
      <c r="D69" s="122"/>
      <c r="E69" s="122"/>
      <c r="F69" s="122"/>
      <c r="G69" s="122"/>
      <c r="H69" s="123"/>
      <c r="I69" s="186">
        <v>0</v>
      </c>
      <c r="J69" s="141"/>
      <c r="K69" s="81"/>
      <c r="L69" s="8"/>
      <c r="M69" s="8" t="s">
        <v>135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2"/>
      <c r="AC69" s="82"/>
      <c r="AD69" s="82"/>
      <c r="AE69" s="82"/>
      <c r="AF69" s="82"/>
      <c r="AG69" s="82"/>
      <c r="AH69" s="8"/>
    </row>
    <row r="70" spans="1:34" ht="15" customHeight="1">
      <c r="A70" s="8"/>
      <c r="B70" s="26" t="s">
        <v>31</v>
      </c>
      <c r="C70" s="143" t="s">
        <v>136</v>
      </c>
      <c r="D70" s="122"/>
      <c r="E70" s="122"/>
      <c r="F70" s="122"/>
      <c r="G70" s="122"/>
      <c r="H70" s="123"/>
      <c r="I70" s="186">
        <v>0</v>
      </c>
      <c r="J70" s="141"/>
      <c r="K70" s="40"/>
      <c r="L70" s="8"/>
      <c r="M70" s="8" t="s">
        <v>137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2"/>
      <c r="AC70" s="82"/>
      <c r="AD70" s="82"/>
      <c r="AE70" s="82"/>
      <c r="AF70" s="82"/>
      <c r="AG70" s="82"/>
      <c r="AH70" s="8"/>
    </row>
    <row r="71" spans="1:34" ht="15" customHeight="1">
      <c r="A71" s="8"/>
      <c r="B71" s="26" t="s">
        <v>70</v>
      </c>
      <c r="C71" s="143" t="s">
        <v>136</v>
      </c>
      <c r="D71" s="122"/>
      <c r="E71" s="122"/>
      <c r="F71" s="122"/>
      <c r="G71" s="122"/>
      <c r="H71" s="123"/>
      <c r="I71" s="186">
        <v>0</v>
      </c>
      <c r="J71" s="141"/>
      <c r="K71" s="40"/>
      <c r="L71" s="8"/>
      <c r="M71" s="8" t="s">
        <v>138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2"/>
      <c r="AC71" s="82"/>
      <c r="AD71" s="82"/>
      <c r="AE71" s="82"/>
      <c r="AF71" s="82"/>
      <c r="AG71" s="82"/>
      <c r="AH71" s="8"/>
    </row>
    <row r="72" spans="1:34" ht="15" customHeight="1">
      <c r="A72" s="8"/>
      <c r="B72" s="26" t="s">
        <v>73</v>
      </c>
      <c r="C72" s="143" t="s">
        <v>136</v>
      </c>
      <c r="D72" s="122"/>
      <c r="E72" s="122"/>
      <c r="F72" s="122"/>
      <c r="G72" s="122"/>
      <c r="H72" s="123"/>
      <c r="I72" s="186">
        <v>0</v>
      </c>
      <c r="J72" s="141"/>
      <c r="K72" s="40"/>
      <c r="L72" s="8"/>
      <c r="M72" s="8" t="s">
        <v>139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2"/>
      <c r="AC72" s="82"/>
      <c r="AD72" s="82"/>
      <c r="AE72" s="82"/>
      <c r="AF72" s="82"/>
      <c r="AG72" s="82"/>
      <c r="AH72" s="8"/>
    </row>
    <row r="73" spans="1:34" ht="15" customHeight="1">
      <c r="A73" s="8"/>
      <c r="B73" s="26" t="s">
        <v>75</v>
      </c>
      <c r="C73" s="143" t="s">
        <v>136</v>
      </c>
      <c r="D73" s="122"/>
      <c r="E73" s="122"/>
      <c r="F73" s="122"/>
      <c r="G73" s="122"/>
      <c r="H73" s="123"/>
      <c r="I73" s="186">
        <v>0</v>
      </c>
      <c r="J73" s="141"/>
      <c r="K73" s="40"/>
      <c r="L73" s="8"/>
      <c r="M73" s="8" t="s">
        <v>140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2"/>
      <c r="AC73" s="82"/>
      <c r="AD73" s="82"/>
      <c r="AE73" s="82"/>
      <c r="AF73" s="82"/>
      <c r="AG73" s="82"/>
      <c r="AH73" s="8"/>
    </row>
    <row r="74" spans="1:34" ht="15" customHeight="1">
      <c r="A74" s="8"/>
      <c r="B74" s="129" t="s">
        <v>95</v>
      </c>
      <c r="C74" s="122"/>
      <c r="D74" s="122"/>
      <c r="E74" s="122"/>
      <c r="F74" s="122"/>
      <c r="G74" s="122"/>
      <c r="H74" s="123"/>
      <c r="I74" s="147">
        <f>SUM(I66:J73)</f>
        <v>0</v>
      </c>
      <c r="J74" s="141"/>
      <c r="K74" s="49"/>
      <c r="L74" s="8"/>
      <c r="M74" s="8" t="s">
        <v>141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49"/>
      <c r="C75" s="137"/>
      <c r="D75" s="137"/>
      <c r="E75" s="137"/>
      <c r="F75" s="137"/>
      <c r="G75" s="137"/>
      <c r="H75" s="137"/>
      <c r="I75" s="137"/>
      <c r="J75" s="138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1" t="s">
        <v>142</v>
      </c>
      <c r="C76" s="134"/>
      <c r="D76" s="134"/>
      <c r="E76" s="134"/>
      <c r="F76" s="134"/>
      <c r="G76" s="134"/>
      <c r="H76" s="134"/>
      <c r="I76" s="134"/>
      <c r="J76" s="135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2"/>
      <c r="C77" s="183"/>
      <c r="D77" s="183"/>
      <c r="E77" s="183"/>
      <c r="F77" s="183"/>
      <c r="G77" s="183"/>
      <c r="H77" s="183"/>
      <c r="I77" s="183"/>
      <c r="J77" s="184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2" t="s">
        <v>143</v>
      </c>
      <c r="D78" s="122"/>
      <c r="E78" s="122"/>
      <c r="F78" s="122"/>
      <c r="G78" s="122"/>
      <c r="H78" s="123"/>
      <c r="I78" s="150" t="s">
        <v>59</v>
      </c>
      <c r="J78" s="141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86</v>
      </c>
      <c r="C79" s="143" t="s">
        <v>144</v>
      </c>
      <c r="D79" s="122"/>
      <c r="E79" s="122"/>
      <c r="F79" s="122"/>
      <c r="G79" s="122"/>
      <c r="H79" s="123"/>
      <c r="I79" s="148">
        <f>I49</f>
        <v>0</v>
      </c>
      <c r="J79" s="141"/>
      <c r="K79" s="49"/>
      <c r="L79" s="8"/>
      <c r="M79" s="8" t="s">
        <v>145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98</v>
      </c>
      <c r="C80" s="143" t="s">
        <v>99</v>
      </c>
      <c r="D80" s="122"/>
      <c r="E80" s="122"/>
      <c r="F80" s="122"/>
      <c r="G80" s="122"/>
      <c r="H80" s="123"/>
      <c r="I80" s="148">
        <f>J61</f>
        <v>0</v>
      </c>
      <c r="J80" s="141"/>
      <c r="K80" s="49"/>
      <c r="L80" s="8"/>
      <c r="M80" s="8" t="s">
        <v>146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121</v>
      </c>
      <c r="C81" s="143" t="s">
        <v>122</v>
      </c>
      <c r="D81" s="122"/>
      <c r="E81" s="122"/>
      <c r="F81" s="122"/>
      <c r="G81" s="122"/>
      <c r="H81" s="123"/>
      <c r="I81" s="148">
        <f>I74</f>
        <v>0</v>
      </c>
      <c r="J81" s="141"/>
      <c r="K81" s="49"/>
      <c r="L81" s="8"/>
      <c r="M81" s="8" t="s">
        <v>147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29" t="s">
        <v>95</v>
      </c>
      <c r="C82" s="122"/>
      <c r="D82" s="122"/>
      <c r="E82" s="122"/>
      <c r="F82" s="122"/>
      <c r="G82" s="122"/>
      <c r="H82" s="123"/>
      <c r="I82" s="147">
        <f>SUM(I79:J81)</f>
        <v>0</v>
      </c>
      <c r="J82" s="141"/>
      <c r="K82" s="49"/>
      <c r="L82" s="8"/>
      <c r="M82" s="8" t="s">
        <v>148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49"/>
      <c r="C83" s="137"/>
      <c r="D83" s="137"/>
      <c r="E83" s="137"/>
      <c r="F83" s="137"/>
      <c r="G83" s="137"/>
      <c r="H83" s="137"/>
      <c r="I83" s="137"/>
      <c r="J83" s="138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0" t="s">
        <v>149</v>
      </c>
      <c r="C84" s="122"/>
      <c r="D84" s="122"/>
      <c r="E84" s="122"/>
      <c r="F84" s="122"/>
      <c r="G84" s="122"/>
      <c r="H84" s="122"/>
      <c r="I84" s="122"/>
      <c r="J84" s="141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2" t="s">
        <v>150</v>
      </c>
      <c r="D85" s="122"/>
      <c r="E85" s="122"/>
      <c r="F85" s="122"/>
      <c r="G85" s="122"/>
      <c r="H85" s="123"/>
      <c r="I85" s="50" t="s">
        <v>88</v>
      </c>
      <c r="J85" s="51" t="s">
        <v>59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22</v>
      </c>
      <c r="C86" s="177" t="s">
        <v>151</v>
      </c>
      <c r="D86" s="122"/>
      <c r="E86" s="122"/>
      <c r="F86" s="122"/>
      <c r="G86" s="122"/>
      <c r="H86" s="123"/>
      <c r="I86" s="55">
        <f>(1/12)*0.0555</f>
        <v>4.6249999999999998E-3</v>
      </c>
      <c r="J86" s="57">
        <f t="shared" ref="J86:J91" si="2">I86*$I$41</f>
        <v>0</v>
      </c>
      <c r="K86" s="49"/>
      <c r="L86" s="8"/>
      <c r="M86" s="8" t="s">
        <v>152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25</v>
      </c>
      <c r="C87" s="177" t="s">
        <v>153</v>
      </c>
      <c r="D87" s="122"/>
      <c r="E87" s="122"/>
      <c r="F87" s="122"/>
      <c r="G87" s="122"/>
      <c r="H87" s="123"/>
      <c r="I87" s="55">
        <f>I60*I86</f>
        <v>3.6999999999999999E-4</v>
      </c>
      <c r="J87" s="57">
        <f t="shared" si="2"/>
        <v>0</v>
      </c>
      <c r="K87" s="49"/>
      <c r="L87" s="8"/>
      <c r="M87" s="8" t="s">
        <v>154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28</v>
      </c>
      <c r="C88" s="177" t="s">
        <v>155</v>
      </c>
      <c r="D88" s="122"/>
      <c r="E88" s="122"/>
      <c r="F88" s="122"/>
      <c r="G88" s="122"/>
      <c r="H88" s="123"/>
      <c r="I88" s="55">
        <v>0.02</v>
      </c>
      <c r="J88" s="57">
        <f t="shared" si="2"/>
        <v>0</v>
      </c>
      <c r="K88" s="49"/>
      <c r="L88" s="83"/>
      <c r="M88" s="8" t="s">
        <v>252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31</v>
      </c>
      <c r="C89" s="177" t="s">
        <v>157</v>
      </c>
      <c r="D89" s="122"/>
      <c r="E89" s="122"/>
      <c r="F89" s="122"/>
      <c r="G89" s="122"/>
      <c r="H89" s="123"/>
      <c r="I89" s="55">
        <f>(7/30)/12</f>
        <v>1.9444444444444445E-2</v>
      </c>
      <c r="J89" s="57">
        <f t="shared" si="2"/>
        <v>0</v>
      </c>
      <c r="K89" s="49"/>
      <c r="L89" s="8"/>
      <c r="M89" s="8" t="s">
        <v>158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70</v>
      </c>
      <c r="C90" s="177" t="s">
        <v>159</v>
      </c>
      <c r="D90" s="122"/>
      <c r="E90" s="122"/>
      <c r="F90" s="122"/>
      <c r="G90" s="122"/>
      <c r="H90" s="123"/>
      <c r="I90" s="55">
        <f>I89*I61</f>
        <v>6.7666666666666674E-3</v>
      </c>
      <c r="J90" s="57">
        <f t="shared" si="2"/>
        <v>0</v>
      </c>
      <c r="K90" s="49"/>
      <c r="L90" s="8"/>
      <c r="M90" s="8" t="s">
        <v>160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73</v>
      </c>
      <c r="C91" s="177" t="s">
        <v>161</v>
      </c>
      <c r="D91" s="122"/>
      <c r="E91" s="122"/>
      <c r="F91" s="122"/>
      <c r="G91" s="122"/>
      <c r="H91" s="123"/>
      <c r="I91" s="55">
        <v>0.02</v>
      </c>
      <c r="J91" s="57">
        <f t="shared" si="2"/>
        <v>0</v>
      </c>
      <c r="K91" s="49"/>
      <c r="L91" s="8"/>
      <c r="M91" s="8" t="s">
        <v>162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29" t="s">
        <v>95</v>
      </c>
      <c r="C92" s="122"/>
      <c r="D92" s="122"/>
      <c r="E92" s="122"/>
      <c r="F92" s="122"/>
      <c r="G92" s="122"/>
      <c r="H92" s="123"/>
      <c r="I92" s="147">
        <f>SUM(J86:J91)</f>
        <v>0</v>
      </c>
      <c r="J92" s="141"/>
      <c r="K92" s="49"/>
      <c r="L92" s="8"/>
      <c r="M92" s="8" t="s">
        <v>163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85"/>
      <c r="C93" s="122"/>
      <c r="D93" s="122"/>
      <c r="E93" s="122"/>
      <c r="F93" s="122"/>
      <c r="G93" s="122"/>
      <c r="H93" s="122"/>
      <c r="I93" s="122"/>
      <c r="J93" s="141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0" t="s">
        <v>164</v>
      </c>
      <c r="C94" s="122"/>
      <c r="D94" s="122"/>
      <c r="E94" s="122"/>
      <c r="F94" s="122"/>
      <c r="G94" s="122"/>
      <c r="H94" s="122"/>
      <c r="I94" s="122"/>
      <c r="J94" s="141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29" t="s">
        <v>165</v>
      </c>
      <c r="C95" s="122"/>
      <c r="D95" s="122"/>
      <c r="E95" s="122"/>
      <c r="F95" s="122"/>
      <c r="G95" s="122"/>
      <c r="H95" s="122"/>
      <c r="I95" s="122"/>
      <c r="J95" s="141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166</v>
      </c>
      <c r="C96" s="142" t="s">
        <v>167</v>
      </c>
      <c r="D96" s="122"/>
      <c r="E96" s="122"/>
      <c r="F96" s="122"/>
      <c r="G96" s="122"/>
      <c r="H96" s="123"/>
      <c r="I96" s="50" t="s">
        <v>88</v>
      </c>
      <c r="J96" s="84" t="s">
        <v>59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22</v>
      </c>
      <c r="C97" s="177" t="s">
        <v>168</v>
      </c>
      <c r="D97" s="122"/>
      <c r="E97" s="122"/>
      <c r="F97" s="122"/>
      <c r="G97" s="122"/>
      <c r="H97" s="123"/>
      <c r="I97" s="52">
        <f>((1+1+1/3)*(1/12))/12</f>
        <v>1.6203703703703703E-2</v>
      </c>
      <c r="J97" s="53">
        <f t="shared" ref="J97:J102" si="3">I97*$I$41</f>
        <v>0</v>
      </c>
      <c r="K97" s="49"/>
      <c r="L97" s="8"/>
      <c r="M97" s="85" t="s">
        <v>169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25</v>
      </c>
      <c r="C98" s="177" t="s">
        <v>170</v>
      </c>
      <c r="D98" s="122"/>
      <c r="E98" s="122"/>
      <c r="F98" s="122"/>
      <c r="G98" s="122"/>
      <c r="H98" s="123"/>
      <c r="I98" s="52">
        <f>((1/30)/12)</f>
        <v>2.7777777777777779E-3</v>
      </c>
      <c r="J98" s="53">
        <f t="shared" si="3"/>
        <v>0</v>
      </c>
      <c r="K98" s="49"/>
      <c r="L98" s="8"/>
      <c r="M98" s="8" t="s">
        <v>171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28</v>
      </c>
      <c r="C99" s="177" t="s">
        <v>172</v>
      </c>
      <c r="D99" s="122"/>
      <c r="E99" s="122"/>
      <c r="F99" s="122"/>
      <c r="G99" s="122"/>
      <c r="H99" s="123"/>
      <c r="I99" s="52">
        <f>(5/365)*1.5%</f>
        <v>2.0547945205479451E-4</v>
      </c>
      <c r="J99" s="53">
        <f t="shared" si="3"/>
        <v>0</v>
      </c>
      <c r="K99" s="49"/>
      <c r="L99" s="8"/>
      <c r="M99" s="8" t="s">
        <v>173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31</v>
      </c>
      <c r="C100" s="177" t="s">
        <v>174</v>
      </c>
      <c r="D100" s="122"/>
      <c r="E100" s="122"/>
      <c r="F100" s="122"/>
      <c r="G100" s="122"/>
      <c r="H100" s="123"/>
      <c r="I100" s="52">
        <f>((15/30)/12*0.0078)</f>
        <v>3.2499999999999999E-4</v>
      </c>
      <c r="J100" s="53">
        <f t="shared" si="3"/>
        <v>0</v>
      </c>
      <c r="K100" s="49"/>
      <c r="L100" s="8"/>
      <c r="M100" s="8" t="s">
        <v>175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70</v>
      </c>
      <c r="C101" s="177" t="s">
        <v>176</v>
      </c>
      <c r="D101" s="122"/>
      <c r="E101" s="122"/>
      <c r="F101" s="122"/>
      <c r="G101" s="122"/>
      <c r="H101" s="123"/>
      <c r="I101" s="86">
        <v>5.5000000000000003E-4</v>
      </c>
      <c r="J101" s="53">
        <f t="shared" si="3"/>
        <v>0</v>
      </c>
      <c r="K101" s="49"/>
      <c r="L101" s="8"/>
      <c r="M101" s="8" t="s">
        <v>177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73</v>
      </c>
      <c r="C102" s="177" t="s">
        <v>178</v>
      </c>
      <c r="D102" s="122"/>
      <c r="E102" s="122"/>
      <c r="F102" s="122"/>
      <c r="G102" s="122"/>
      <c r="H102" s="123"/>
      <c r="I102" s="52">
        <f>(5.96/30)/12</f>
        <v>1.6555555555555556E-2</v>
      </c>
      <c r="J102" s="53">
        <f t="shared" si="3"/>
        <v>0</v>
      </c>
      <c r="K102" s="49"/>
      <c r="L102" s="8"/>
      <c r="M102" s="8" t="s">
        <v>179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29" t="s">
        <v>95</v>
      </c>
      <c r="C103" s="122"/>
      <c r="D103" s="122"/>
      <c r="E103" s="122"/>
      <c r="F103" s="122"/>
      <c r="G103" s="122"/>
      <c r="H103" s="123"/>
      <c r="I103" s="87">
        <f t="shared" ref="I103:J103" si="4">SUM(I97:I102)</f>
        <v>3.6617516489091825E-2</v>
      </c>
      <c r="J103" s="88">
        <f t="shared" si="4"/>
        <v>0</v>
      </c>
      <c r="K103" s="49"/>
      <c r="L103" s="8"/>
      <c r="M103" s="8" t="s">
        <v>163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49"/>
      <c r="C104" s="137"/>
      <c r="D104" s="137"/>
      <c r="E104" s="137"/>
      <c r="F104" s="137"/>
      <c r="G104" s="137"/>
      <c r="H104" s="137"/>
      <c r="I104" s="137"/>
      <c r="J104" s="138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29" t="s">
        <v>180</v>
      </c>
      <c r="C105" s="122"/>
      <c r="D105" s="122"/>
      <c r="E105" s="122"/>
      <c r="F105" s="122"/>
      <c r="G105" s="122"/>
      <c r="H105" s="122"/>
      <c r="I105" s="122"/>
      <c r="J105" s="141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181</v>
      </c>
      <c r="C106" s="142" t="s">
        <v>182</v>
      </c>
      <c r="D106" s="122"/>
      <c r="E106" s="122"/>
      <c r="F106" s="122"/>
      <c r="G106" s="122"/>
      <c r="H106" s="123"/>
      <c r="I106" s="50" t="s">
        <v>88</v>
      </c>
      <c r="J106" s="84" t="s">
        <v>59</v>
      </c>
      <c r="K106" s="49"/>
      <c r="L106" s="8"/>
      <c r="M106" s="8"/>
      <c r="N106" s="8" t="s">
        <v>183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22</v>
      </c>
      <c r="C107" s="177" t="s">
        <v>184</v>
      </c>
      <c r="D107" s="122"/>
      <c r="E107" s="122"/>
      <c r="F107" s="122"/>
      <c r="G107" s="122"/>
      <c r="H107" s="123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29" t="s">
        <v>95</v>
      </c>
      <c r="C108" s="122"/>
      <c r="D108" s="122"/>
      <c r="E108" s="122"/>
      <c r="F108" s="122"/>
      <c r="G108" s="122"/>
      <c r="H108" s="123"/>
      <c r="I108" s="147">
        <f>SUM(J104:J107)</f>
        <v>0</v>
      </c>
      <c r="J108" s="141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80"/>
      <c r="C109" s="134"/>
      <c r="D109" s="134"/>
      <c r="E109" s="134"/>
      <c r="F109" s="134"/>
      <c r="G109" s="134"/>
      <c r="H109" s="134"/>
      <c r="I109" s="134"/>
      <c r="J109" s="135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1" t="s">
        <v>185</v>
      </c>
      <c r="C110" s="134"/>
      <c r="D110" s="134"/>
      <c r="E110" s="134"/>
      <c r="F110" s="134"/>
      <c r="G110" s="134"/>
      <c r="H110" s="134"/>
      <c r="I110" s="134"/>
      <c r="J110" s="135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2"/>
      <c r="C111" s="183"/>
      <c r="D111" s="183"/>
      <c r="E111" s="183"/>
      <c r="F111" s="183"/>
      <c r="G111" s="183"/>
      <c r="H111" s="183"/>
      <c r="I111" s="183"/>
      <c r="J111" s="184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2" t="s">
        <v>143</v>
      </c>
      <c r="D112" s="122"/>
      <c r="E112" s="122"/>
      <c r="F112" s="122"/>
      <c r="G112" s="122"/>
      <c r="H112" s="123"/>
      <c r="I112" s="150" t="s">
        <v>59</v>
      </c>
      <c r="J112" s="141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166</v>
      </c>
      <c r="C113" s="143" t="s">
        <v>186</v>
      </c>
      <c r="D113" s="122"/>
      <c r="E113" s="122"/>
      <c r="F113" s="122"/>
      <c r="G113" s="122"/>
      <c r="H113" s="123"/>
      <c r="I113" s="148">
        <f>J103</f>
        <v>0</v>
      </c>
      <c r="J113" s="141"/>
      <c r="K113" s="49"/>
      <c r="L113" s="8"/>
      <c r="M113" s="8" t="s">
        <v>187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181</v>
      </c>
      <c r="C114" s="143" t="s">
        <v>182</v>
      </c>
      <c r="D114" s="122"/>
      <c r="E114" s="122"/>
      <c r="F114" s="122"/>
      <c r="G114" s="122"/>
      <c r="H114" s="123"/>
      <c r="I114" s="148">
        <f>I108</f>
        <v>0</v>
      </c>
      <c r="J114" s="141"/>
      <c r="K114" s="49"/>
      <c r="L114" s="8"/>
      <c r="M114" s="8" t="s">
        <v>188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29" t="s">
        <v>95</v>
      </c>
      <c r="C115" s="122"/>
      <c r="D115" s="122"/>
      <c r="E115" s="122"/>
      <c r="F115" s="122"/>
      <c r="G115" s="122"/>
      <c r="H115" s="123"/>
      <c r="I115" s="147">
        <f>SUM(I113:J114)</f>
        <v>0</v>
      </c>
      <c r="J115" s="141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49"/>
      <c r="C116" s="137"/>
      <c r="D116" s="137"/>
      <c r="E116" s="137"/>
      <c r="F116" s="137"/>
      <c r="G116" s="137"/>
      <c r="H116" s="137"/>
      <c r="I116" s="137"/>
      <c r="J116" s="138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0" t="s">
        <v>189</v>
      </c>
      <c r="C117" s="122"/>
      <c r="D117" s="122"/>
      <c r="E117" s="122"/>
      <c r="F117" s="122"/>
      <c r="G117" s="122"/>
      <c r="H117" s="122"/>
      <c r="I117" s="122"/>
      <c r="J117" s="141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2" t="s">
        <v>190</v>
      </c>
      <c r="D118" s="122"/>
      <c r="E118" s="122"/>
      <c r="F118" s="122"/>
      <c r="G118" s="122"/>
      <c r="H118" s="123"/>
      <c r="I118" s="150" t="s">
        <v>59</v>
      </c>
      <c r="J118" s="141"/>
      <c r="K118" s="68"/>
      <c r="L118" s="8"/>
      <c r="M118" s="8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22</v>
      </c>
      <c r="C119" s="143" t="s">
        <v>191</v>
      </c>
      <c r="D119" s="122"/>
      <c r="E119" s="122"/>
      <c r="F119" s="122"/>
      <c r="G119" s="122"/>
      <c r="H119" s="123"/>
      <c r="I119" s="146">
        <v>0</v>
      </c>
      <c r="J119" s="141"/>
      <c r="K119" s="40"/>
      <c r="L119" s="8"/>
      <c r="M119" s="89" t="s">
        <v>192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25</v>
      </c>
      <c r="C120" s="143" t="s">
        <v>193</v>
      </c>
      <c r="D120" s="122"/>
      <c r="E120" s="122"/>
      <c r="F120" s="122"/>
      <c r="G120" s="122"/>
      <c r="H120" s="123"/>
      <c r="I120" s="146">
        <v>0</v>
      </c>
      <c r="J120" s="141"/>
      <c r="K120" s="40"/>
      <c r="L120" s="34"/>
      <c r="M120" s="89" t="s">
        <v>192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28</v>
      </c>
      <c r="C121" s="143" t="s">
        <v>194</v>
      </c>
      <c r="D121" s="122"/>
      <c r="E121" s="122"/>
      <c r="F121" s="122"/>
      <c r="G121" s="122"/>
      <c r="H121" s="123"/>
      <c r="I121" s="146">
        <v>0</v>
      </c>
      <c r="J121" s="141"/>
      <c r="K121" s="40"/>
      <c r="L121" s="8"/>
      <c r="M121" s="89" t="s">
        <v>192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31</v>
      </c>
      <c r="C122" s="143" t="s">
        <v>195</v>
      </c>
      <c r="D122" s="122"/>
      <c r="E122" s="122"/>
      <c r="F122" s="122"/>
      <c r="G122" s="122"/>
      <c r="H122" s="123"/>
      <c r="I122" s="146">
        <v>0</v>
      </c>
      <c r="J122" s="141"/>
      <c r="K122" s="40"/>
      <c r="L122" s="8"/>
      <c r="M122" s="89" t="s">
        <v>192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29" t="s">
        <v>118</v>
      </c>
      <c r="C123" s="122"/>
      <c r="D123" s="122"/>
      <c r="E123" s="122"/>
      <c r="F123" s="122"/>
      <c r="G123" s="122"/>
      <c r="H123" s="123"/>
      <c r="I123" s="147">
        <f>SUM(I119:J122)</f>
        <v>0</v>
      </c>
      <c r="J123" s="141"/>
      <c r="K123" s="90"/>
      <c r="L123" s="8"/>
      <c r="M123" s="9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92"/>
      <c r="B124" s="139"/>
      <c r="C124" s="134"/>
      <c r="D124" s="134"/>
      <c r="E124" s="134"/>
      <c r="F124" s="134"/>
      <c r="G124" s="134"/>
      <c r="H124" s="134"/>
      <c r="I124" s="134"/>
      <c r="J124" s="135"/>
      <c r="K124" s="93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92"/>
      <c r="B125" s="140" t="s">
        <v>196</v>
      </c>
      <c r="C125" s="122"/>
      <c r="D125" s="122"/>
      <c r="E125" s="122"/>
      <c r="F125" s="122"/>
      <c r="G125" s="122"/>
      <c r="H125" s="122"/>
      <c r="I125" s="122"/>
      <c r="J125" s="141"/>
      <c r="K125" s="9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92"/>
      <c r="B126" s="31">
        <v>6</v>
      </c>
      <c r="C126" s="142" t="s">
        <v>197</v>
      </c>
      <c r="D126" s="122"/>
      <c r="E126" s="122"/>
      <c r="F126" s="122"/>
      <c r="G126" s="122"/>
      <c r="H126" s="123"/>
      <c r="I126" s="50" t="s">
        <v>88</v>
      </c>
      <c r="J126" s="84" t="s">
        <v>59</v>
      </c>
      <c r="K126" s="95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92"/>
      <c r="B127" s="35" t="s">
        <v>22</v>
      </c>
      <c r="C127" s="143" t="s">
        <v>198</v>
      </c>
      <c r="D127" s="122"/>
      <c r="E127" s="122"/>
      <c r="F127" s="122"/>
      <c r="G127" s="122"/>
      <c r="H127" s="123"/>
      <c r="I127" s="55">
        <v>0.02</v>
      </c>
      <c r="J127" s="96">
        <f>I144*I127</f>
        <v>0</v>
      </c>
      <c r="K127" s="43"/>
      <c r="L127" s="34"/>
      <c r="M127" s="12" t="s">
        <v>199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92"/>
      <c r="B128" s="35" t="s">
        <v>25</v>
      </c>
      <c r="C128" s="143" t="s">
        <v>200</v>
      </c>
      <c r="D128" s="122"/>
      <c r="E128" s="122"/>
      <c r="F128" s="122"/>
      <c r="G128" s="122"/>
      <c r="H128" s="123"/>
      <c r="I128" s="55">
        <v>0.02</v>
      </c>
      <c r="J128" s="96">
        <f>(J127+I144)*I128</f>
        <v>0</v>
      </c>
      <c r="K128" s="43"/>
      <c r="L128" s="34"/>
      <c r="M128" s="12" t="s">
        <v>201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92"/>
      <c r="B129" s="35" t="s">
        <v>28</v>
      </c>
      <c r="C129" s="143" t="s">
        <v>202</v>
      </c>
      <c r="D129" s="122"/>
      <c r="E129" s="122"/>
      <c r="F129" s="122"/>
      <c r="G129" s="122"/>
      <c r="H129" s="123"/>
      <c r="I129" s="55">
        <f>SUM(I130:I133)</f>
        <v>8.6499999999999994E-2</v>
      </c>
      <c r="J129" s="96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128" t="s">
        <v>203</v>
      </c>
      <c r="C130" s="123"/>
      <c r="D130" s="144" t="s">
        <v>204</v>
      </c>
      <c r="E130" s="36" t="s">
        <v>205</v>
      </c>
      <c r="F130" s="37"/>
      <c r="G130" s="37"/>
      <c r="H130" s="97"/>
      <c r="I130" s="55">
        <v>6.4999999999999997E-3</v>
      </c>
      <c r="J130" s="96">
        <f>((I144+J127+J128)/(1-(I129)))*I130</f>
        <v>0</v>
      </c>
      <c r="K130" s="43"/>
      <c r="L130" s="34"/>
      <c r="M130" s="98" t="s">
        <v>206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128" t="s">
        <v>207</v>
      </c>
      <c r="C131" s="123"/>
      <c r="D131" s="145"/>
      <c r="E131" s="36" t="s">
        <v>208</v>
      </c>
      <c r="F131" s="37"/>
      <c r="G131" s="37"/>
      <c r="H131" s="97"/>
      <c r="I131" s="99">
        <v>0.03</v>
      </c>
      <c r="J131" s="96">
        <f>((I144+J127+J128)/(1-(I129)))*I131</f>
        <v>0</v>
      </c>
      <c r="K131" s="43"/>
      <c r="L131" s="34"/>
      <c r="M131" s="98" t="s">
        <v>209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128" t="s">
        <v>210</v>
      </c>
      <c r="C132" s="123"/>
      <c r="D132" s="100" t="s">
        <v>211</v>
      </c>
      <c r="E132" s="36" t="s">
        <v>212</v>
      </c>
      <c r="F132" s="37"/>
      <c r="G132" s="37"/>
      <c r="H132" s="97"/>
      <c r="I132" s="55">
        <v>0.05</v>
      </c>
      <c r="J132" s="96">
        <f>((I144+J127+J128)/(1-(I129)))*I132</f>
        <v>0</v>
      </c>
      <c r="K132" s="43"/>
      <c r="L132" s="34"/>
      <c r="M132" s="98" t="s">
        <v>213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128" t="s">
        <v>214</v>
      </c>
      <c r="C133" s="123"/>
      <c r="D133" s="100" t="s">
        <v>215</v>
      </c>
      <c r="E133" s="36"/>
      <c r="F133" s="37"/>
      <c r="G133" s="37"/>
      <c r="H133" s="97"/>
      <c r="I133" s="55">
        <v>0</v>
      </c>
      <c r="J133" s="96">
        <f>((I144+J127+J128)/(1-(I129)))*I133</f>
        <v>0</v>
      </c>
      <c r="K133" s="43"/>
      <c r="L133" s="34"/>
      <c r="M133" s="98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29" t="s">
        <v>118</v>
      </c>
      <c r="C134" s="122"/>
      <c r="D134" s="122"/>
      <c r="E134" s="122"/>
      <c r="F134" s="122"/>
      <c r="G134" s="122"/>
      <c r="H134" s="123"/>
      <c r="I134" s="101"/>
      <c r="J134" s="67">
        <f>SUM(J127:J133)</f>
        <v>0</v>
      </c>
      <c r="K134" s="102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130"/>
      <c r="C135" s="131"/>
      <c r="D135" s="131"/>
      <c r="E135" s="131"/>
      <c r="F135" s="131"/>
      <c r="G135" s="131"/>
      <c r="H135" s="131"/>
      <c r="I135" s="131"/>
      <c r="J135" s="132"/>
      <c r="K135" s="103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133" t="s">
        <v>216</v>
      </c>
      <c r="C136" s="134"/>
      <c r="D136" s="134"/>
      <c r="E136" s="134"/>
      <c r="F136" s="134"/>
      <c r="G136" s="134"/>
      <c r="H136" s="134"/>
      <c r="I136" s="134"/>
      <c r="J136" s="135"/>
      <c r="K136" s="10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136"/>
      <c r="C137" s="137"/>
      <c r="D137" s="137"/>
      <c r="E137" s="137"/>
      <c r="F137" s="137"/>
      <c r="G137" s="137"/>
      <c r="H137" s="137"/>
      <c r="I137" s="137"/>
      <c r="J137" s="138"/>
      <c r="K137" s="103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78" t="s">
        <v>217</v>
      </c>
      <c r="C138" s="122"/>
      <c r="D138" s="122"/>
      <c r="E138" s="122"/>
      <c r="F138" s="122"/>
      <c r="G138" s="122"/>
      <c r="H138" s="123"/>
      <c r="I138" s="179" t="s">
        <v>59</v>
      </c>
      <c r="J138" s="141"/>
      <c r="K138" s="105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22</v>
      </c>
      <c r="C139" s="143" t="s">
        <v>218</v>
      </c>
      <c r="D139" s="122"/>
      <c r="E139" s="122"/>
      <c r="F139" s="122"/>
      <c r="G139" s="122"/>
      <c r="H139" s="123"/>
      <c r="I139" s="148">
        <f>I41</f>
        <v>0</v>
      </c>
      <c r="J139" s="141"/>
      <c r="K139" s="43"/>
      <c r="L139" s="34"/>
      <c r="M139" s="12" t="s">
        <v>219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25</v>
      </c>
      <c r="C140" s="143" t="s">
        <v>220</v>
      </c>
      <c r="D140" s="122"/>
      <c r="E140" s="122"/>
      <c r="F140" s="122"/>
      <c r="G140" s="122"/>
      <c r="H140" s="123"/>
      <c r="I140" s="148">
        <f>I82</f>
        <v>0</v>
      </c>
      <c r="J140" s="141"/>
      <c r="K140" s="43"/>
      <c r="L140" s="34"/>
      <c r="M140" s="12" t="s">
        <v>221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28</v>
      </c>
      <c r="C141" s="143" t="s">
        <v>222</v>
      </c>
      <c r="D141" s="122"/>
      <c r="E141" s="122"/>
      <c r="F141" s="122"/>
      <c r="G141" s="122"/>
      <c r="H141" s="123"/>
      <c r="I141" s="148">
        <f>I92</f>
        <v>0</v>
      </c>
      <c r="J141" s="141"/>
      <c r="K141" s="43"/>
      <c r="L141" s="34"/>
      <c r="M141" s="12" t="s">
        <v>223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31</v>
      </c>
      <c r="C142" s="143" t="s">
        <v>224</v>
      </c>
      <c r="D142" s="122"/>
      <c r="E142" s="122"/>
      <c r="F142" s="122"/>
      <c r="G142" s="122"/>
      <c r="H142" s="123"/>
      <c r="I142" s="148">
        <f>I115</f>
        <v>0</v>
      </c>
      <c r="J142" s="141"/>
      <c r="K142" s="43"/>
      <c r="L142" s="34"/>
      <c r="M142" s="12" t="s">
        <v>225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70</v>
      </c>
      <c r="C143" s="143" t="s">
        <v>226</v>
      </c>
      <c r="D143" s="122"/>
      <c r="E143" s="122"/>
      <c r="F143" s="122"/>
      <c r="G143" s="122"/>
      <c r="H143" s="123"/>
      <c r="I143" s="148">
        <f>I123</f>
        <v>0</v>
      </c>
      <c r="J143" s="141"/>
      <c r="K143" s="43"/>
      <c r="L143" s="34"/>
      <c r="M143" s="12" t="s">
        <v>227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29" t="s">
        <v>228</v>
      </c>
      <c r="C144" s="122"/>
      <c r="D144" s="122"/>
      <c r="E144" s="122"/>
      <c r="F144" s="122"/>
      <c r="G144" s="122"/>
      <c r="H144" s="123"/>
      <c r="I144" s="147">
        <f>SUM(I139:J143)</f>
        <v>0</v>
      </c>
      <c r="J144" s="141"/>
      <c r="K144" s="102"/>
      <c r="L144" s="34"/>
      <c r="M144" s="12" t="s">
        <v>141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73</v>
      </c>
      <c r="C145" s="143" t="s">
        <v>229</v>
      </c>
      <c r="D145" s="122"/>
      <c r="E145" s="122"/>
      <c r="F145" s="122"/>
      <c r="G145" s="122"/>
      <c r="H145" s="123"/>
      <c r="I145" s="148">
        <f>J134</f>
        <v>0</v>
      </c>
      <c r="J145" s="141"/>
      <c r="K145" s="43"/>
      <c r="L145" s="34"/>
      <c r="M145" s="12" t="s">
        <v>230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71" t="s">
        <v>231</v>
      </c>
      <c r="C146" s="172"/>
      <c r="D146" s="172"/>
      <c r="E146" s="172"/>
      <c r="F146" s="172"/>
      <c r="G146" s="172"/>
      <c r="H146" s="173"/>
      <c r="I146" s="174">
        <f>I144+I145</f>
        <v>0</v>
      </c>
      <c r="J146" s="175"/>
      <c r="K146" s="102"/>
      <c r="L146" s="34"/>
      <c r="M146" s="12" t="s">
        <v>232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76"/>
      <c r="C147" s="137"/>
      <c r="D147" s="137"/>
      <c r="E147" s="137"/>
      <c r="F147" s="137"/>
      <c r="G147" s="137"/>
      <c r="H147" s="137"/>
      <c r="I147" s="137"/>
      <c r="J147" s="137"/>
      <c r="K147" s="103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57" t="s">
        <v>233</v>
      </c>
      <c r="C148" s="134"/>
      <c r="D148" s="134"/>
      <c r="E148" s="134"/>
      <c r="F148" s="134"/>
      <c r="G148" s="134"/>
      <c r="H148" s="134"/>
      <c r="I148" s="134"/>
      <c r="J148" s="158"/>
      <c r="K148" s="10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6"/>
      <c r="C149" s="34"/>
      <c r="D149" s="34"/>
      <c r="E149" s="34"/>
      <c r="F149" s="34"/>
      <c r="G149" s="34"/>
      <c r="H149" s="34"/>
      <c r="I149" s="34"/>
      <c r="J149" s="34"/>
      <c r="K149" s="103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25" t="s">
        <v>234</v>
      </c>
      <c r="C150" s="123"/>
      <c r="D150" s="107" t="s">
        <v>235</v>
      </c>
      <c r="E150" s="107" t="s">
        <v>236</v>
      </c>
      <c r="F150" s="170" t="s">
        <v>237</v>
      </c>
      <c r="G150" s="123"/>
      <c r="H150" s="107" t="s">
        <v>238</v>
      </c>
      <c r="I150" s="170" t="s">
        <v>239</v>
      </c>
      <c r="J150" s="123"/>
      <c r="K150" s="103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63" t="str">
        <f>I23</f>
        <v>Posto de Serviço</v>
      </c>
      <c r="C151" s="123"/>
      <c r="D151" s="108">
        <f>I146</f>
        <v>0</v>
      </c>
      <c r="E151" s="38">
        <v>1</v>
      </c>
      <c r="F151" s="162">
        <f>D151*E151</f>
        <v>0</v>
      </c>
      <c r="G151" s="123"/>
      <c r="H151" s="61">
        <f>I16</f>
        <v>2</v>
      </c>
      <c r="I151" s="164">
        <f>F151*H151</f>
        <v>0</v>
      </c>
      <c r="J151" s="123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65" t="s">
        <v>240</v>
      </c>
      <c r="C152" s="122"/>
      <c r="D152" s="122"/>
      <c r="E152" s="122"/>
      <c r="F152" s="122"/>
      <c r="G152" s="122"/>
      <c r="H152" s="123"/>
      <c r="I152" s="156">
        <f>I151</f>
        <v>0</v>
      </c>
      <c r="J152" s="123"/>
      <c r="K152" s="109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66" t="s">
        <v>241</v>
      </c>
      <c r="C153" s="122"/>
      <c r="D153" s="122"/>
      <c r="E153" s="122"/>
      <c r="F153" s="122"/>
      <c r="G153" s="122"/>
      <c r="H153" s="123"/>
      <c r="I153" s="156"/>
      <c r="J153" s="123"/>
      <c r="K153" s="109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155" t="s">
        <v>242</v>
      </c>
      <c r="C154" s="122"/>
      <c r="D154" s="122"/>
      <c r="E154" s="122"/>
      <c r="F154" s="122"/>
      <c r="G154" s="122"/>
      <c r="H154" s="123"/>
      <c r="I154" s="156">
        <f>I152+I153</f>
        <v>0</v>
      </c>
      <c r="J154" s="123"/>
      <c r="K154" s="109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10"/>
      <c r="C155" s="12"/>
      <c r="D155" s="111"/>
      <c r="E155" s="34"/>
      <c r="F155" s="34"/>
      <c r="G155" s="34"/>
      <c r="H155" s="34"/>
      <c r="I155" s="34"/>
      <c r="J155" s="34"/>
      <c r="K155" s="109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57" t="s">
        <v>243</v>
      </c>
      <c r="C156" s="134"/>
      <c r="D156" s="134"/>
      <c r="E156" s="134"/>
      <c r="F156" s="134"/>
      <c r="G156" s="134"/>
      <c r="H156" s="134"/>
      <c r="I156" s="134"/>
      <c r="J156" s="158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6"/>
      <c r="C157" s="34"/>
      <c r="D157" s="34"/>
      <c r="E157" s="34"/>
      <c r="F157" s="34"/>
      <c r="G157" s="34"/>
      <c r="H157" s="34"/>
      <c r="I157" s="34"/>
      <c r="J157" s="34"/>
      <c r="K157" s="109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159" t="s">
        <v>244</v>
      </c>
      <c r="C158" s="122"/>
      <c r="D158" s="122"/>
      <c r="E158" s="122"/>
      <c r="F158" s="122"/>
      <c r="G158" s="122"/>
      <c r="H158" s="122"/>
      <c r="I158" s="122"/>
      <c r="J158" s="123"/>
      <c r="K158" s="102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160" t="s">
        <v>245</v>
      </c>
      <c r="C159" s="122"/>
      <c r="D159" s="122"/>
      <c r="E159" s="122"/>
      <c r="F159" s="122"/>
      <c r="G159" s="122"/>
      <c r="H159" s="123"/>
      <c r="I159" s="161" t="s">
        <v>246</v>
      </c>
      <c r="J159" s="123"/>
      <c r="K159" s="103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67" t="s">
        <v>247</v>
      </c>
      <c r="C160" s="122"/>
      <c r="D160" s="122"/>
      <c r="E160" s="122"/>
      <c r="F160" s="122"/>
      <c r="G160" s="122"/>
      <c r="H160" s="123"/>
      <c r="I160" s="162">
        <f>I154</f>
        <v>0</v>
      </c>
      <c r="J160" s="12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67" t="s">
        <v>248</v>
      </c>
      <c r="C161" s="122"/>
      <c r="D161" s="122"/>
      <c r="E161" s="122"/>
      <c r="F161" s="122"/>
      <c r="G161" s="122"/>
      <c r="H161" s="123"/>
      <c r="I161" s="168">
        <f>H12</f>
        <v>30</v>
      </c>
      <c r="J161" s="169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151" t="s">
        <v>249</v>
      </c>
      <c r="C162" s="122"/>
      <c r="D162" s="122"/>
      <c r="E162" s="122"/>
      <c r="F162" s="122"/>
      <c r="G162" s="122"/>
      <c r="H162" s="152"/>
      <c r="I162" s="153">
        <f>I160*I161</f>
        <v>0</v>
      </c>
      <c r="J162" s="15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:J1"/>
    <mergeCell ref="B2:J2"/>
    <mergeCell ref="E3:H3"/>
    <mergeCell ref="E4:F4"/>
    <mergeCell ref="B6:J6"/>
    <mergeCell ref="B7:J7"/>
    <mergeCell ref="B8:J8"/>
    <mergeCell ref="C9:G9"/>
    <mergeCell ref="H9:J9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>
      <selection activeCell="I26" sqref="I26:J26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9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3" max="13" width="14.4257812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219" t="s">
        <v>12</v>
      </c>
      <c r="C1" s="220"/>
      <c r="D1" s="220"/>
      <c r="E1" s="220"/>
      <c r="F1" s="220"/>
      <c r="G1" s="220"/>
      <c r="H1" s="220"/>
      <c r="I1" s="220"/>
      <c r="J1" s="221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80"/>
      <c r="C2" s="134"/>
      <c r="D2" s="134"/>
      <c r="E2" s="134"/>
      <c r="F2" s="134"/>
      <c r="G2" s="134"/>
      <c r="H2" s="134"/>
      <c r="I2" s="134"/>
      <c r="J2" s="135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13</v>
      </c>
      <c r="E3" s="222"/>
      <c r="F3" s="134"/>
      <c r="G3" s="134"/>
      <c r="H3" s="158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14</v>
      </c>
      <c r="E4" s="223"/>
      <c r="F4" s="137"/>
      <c r="G4" s="15" t="s">
        <v>15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16</v>
      </c>
      <c r="E5" s="16" t="s">
        <v>17</v>
      </c>
      <c r="F5" s="11" t="s">
        <v>18</v>
      </c>
      <c r="G5" s="16" t="s">
        <v>19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80"/>
      <c r="C6" s="134"/>
      <c r="D6" s="134"/>
      <c r="E6" s="134"/>
      <c r="F6" s="134"/>
      <c r="G6" s="134"/>
      <c r="H6" s="134"/>
      <c r="I6" s="134"/>
      <c r="J6" s="135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218" t="s">
        <v>20</v>
      </c>
      <c r="C7" s="134"/>
      <c r="D7" s="134"/>
      <c r="E7" s="134"/>
      <c r="F7" s="134"/>
      <c r="G7" s="134"/>
      <c r="H7" s="134"/>
      <c r="I7" s="134"/>
      <c r="J7" s="135"/>
      <c r="K7" s="14"/>
      <c r="L7" s="8"/>
      <c r="M7" s="17" t="s">
        <v>21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80"/>
      <c r="C8" s="134"/>
      <c r="D8" s="134"/>
      <c r="E8" s="134"/>
      <c r="F8" s="134"/>
      <c r="G8" s="134"/>
      <c r="H8" s="134"/>
      <c r="I8" s="134"/>
      <c r="J8" s="135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22</v>
      </c>
      <c r="C9" s="208" t="s">
        <v>23</v>
      </c>
      <c r="D9" s="122"/>
      <c r="E9" s="122"/>
      <c r="F9" s="122"/>
      <c r="G9" s="123"/>
      <c r="H9" s="224"/>
      <c r="I9" s="122"/>
      <c r="J9" s="141"/>
      <c r="K9" s="19"/>
      <c r="L9" s="8"/>
      <c r="M9" s="8" t="s">
        <v>24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25</v>
      </c>
      <c r="C10" s="208" t="s">
        <v>26</v>
      </c>
      <c r="D10" s="122"/>
      <c r="E10" s="122"/>
      <c r="F10" s="122"/>
      <c r="G10" s="123"/>
      <c r="H10" s="163"/>
      <c r="I10" s="122"/>
      <c r="J10" s="141"/>
      <c r="K10" s="19"/>
      <c r="L10" s="8"/>
      <c r="M10" s="8" t="s">
        <v>27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28</v>
      </c>
      <c r="C11" s="208" t="s">
        <v>29</v>
      </c>
      <c r="D11" s="122"/>
      <c r="E11" s="122"/>
      <c r="F11" s="122"/>
      <c r="G11" s="152"/>
      <c r="H11" s="214"/>
      <c r="I11" s="122"/>
      <c r="J11" s="141"/>
      <c r="K11" s="9"/>
      <c r="L11" s="8"/>
      <c r="M11" s="8" t="s">
        <v>30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31</v>
      </c>
      <c r="C12" s="21" t="s">
        <v>32</v>
      </c>
      <c r="D12" s="22"/>
      <c r="E12" s="22"/>
      <c r="F12" s="22"/>
      <c r="G12" s="22"/>
      <c r="H12" s="214">
        <v>30</v>
      </c>
      <c r="I12" s="122"/>
      <c r="J12" s="141"/>
      <c r="K12" s="9"/>
      <c r="L12" s="8"/>
      <c r="M12" s="8" t="s">
        <v>33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80"/>
      <c r="C13" s="134"/>
      <c r="D13" s="134"/>
      <c r="E13" s="134"/>
      <c r="F13" s="134"/>
      <c r="G13" s="134"/>
      <c r="H13" s="134"/>
      <c r="I13" s="134"/>
      <c r="J13" s="135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218" t="s">
        <v>34</v>
      </c>
      <c r="C14" s="134"/>
      <c r="D14" s="134"/>
      <c r="E14" s="134"/>
      <c r="F14" s="134"/>
      <c r="G14" s="134"/>
      <c r="H14" s="134"/>
      <c r="I14" s="134"/>
      <c r="J14" s="135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213" t="s">
        <v>35</v>
      </c>
      <c r="D15" s="122"/>
      <c r="E15" s="122"/>
      <c r="F15" s="122"/>
      <c r="G15" s="122"/>
      <c r="H15" s="123"/>
      <c r="I15" s="214" t="s">
        <v>36</v>
      </c>
      <c r="J15" s="141"/>
      <c r="K15" s="9"/>
      <c r="L15" s="8"/>
      <c r="M15" s="8" t="s">
        <v>37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213" t="s">
        <v>38</v>
      </c>
      <c r="D16" s="122"/>
      <c r="E16" s="122"/>
      <c r="F16" s="122"/>
      <c r="G16" s="122"/>
      <c r="H16" s="123"/>
      <c r="I16" s="214">
        <v>11</v>
      </c>
      <c r="J16" s="141"/>
      <c r="K16" s="9"/>
      <c r="L16" s="8"/>
      <c r="M16" s="8" t="s">
        <v>39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40</v>
      </c>
      <c r="D17" s="215" t="s">
        <v>253</v>
      </c>
      <c r="E17" s="122"/>
      <c r="F17" s="122"/>
      <c r="G17" s="122"/>
      <c r="H17" s="122"/>
      <c r="I17" s="122"/>
      <c r="J17" s="141"/>
      <c r="K17" s="9"/>
      <c r="L17" s="8"/>
      <c r="M17" s="8" t="s">
        <v>42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80"/>
      <c r="C18" s="134"/>
      <c r="D18" s="134"/>
      <c r="E18" s="134"/>
      <c r="F18" s="134"/>
      <c r="G18" s="134"/>
      <c r="H18" s="134"/>
      <c r="I18" s="134"/>
      <c r="J18" s="135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216" t="s">
        <v>43</v>
      </c>
      <c r="C19" s="134"/>
      <c r="D19" s="134"/>
      <c r="E19" s="134"/>
      <c r="F19" s="134"/>
      <c r="G19" s="134"/>
      <c r="H19" s="134"/>
      <c r="I19" s="134"/>
      <c r="J19" s="135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80"/>
      <c r="C20" s="134"/>
      <c r="D20" s="134"/>
      <c r="E20" s="134"/>
      <c r="F20" s="134"/>
      <c r="G20" s="134"/>
      <c r="H20" s="134"/>
      <c r="I20" s="134"/>
      <c r="J20" s="135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217" t="s">
        <v>44</v>
      </c>
      <c r="C21" s="183"/>
      <c r="D21" s="183"/>
      <c r="E21" s="183"/>
      <c r="F21" s="183"/>
      <c r="G21" s="183"/>
      <c r="H21" s="183"/>
      <c r="I21" s="183"/>
      <c r="J21" s="184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78" t="s">
        <v>45</v>
      </c>
      <c r="C22" s="122"/>
      <c r="D22" s="122"/>
      <c r="E22" s="122"/>
      <c r="F22" s="122"/>
      <c r="G22" s="122"/>
      <c r="H22" s="122"/>
      <c r="I22" s="122"/>
      <c r="J22" s="141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77" t="s">
        <v>46</v>
      </c>
      <c r="D23" s="122"/>
      <c r="E23" s="122"/>
      <c r="F23" s="122"/>
      <c r="G23" s="122"/>
      <c r="H23" s="123"/>
      <c r="I23" s="210" t="s">
        <v>36</v>
      </c>
      <c r="J23" s="141"/>
      <c r="K23" s="25"/>
      <c r="L23" s="8"/>
      <c r="M23" s="8" t="s">
        <v>47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77" t="s">
        <v>48</v>
      </c>
      <c r="D24" s="122"/>
      <c r="E24" s="122"/>
      <c r="F24" s="122"/>
      <c r="G24" s="122"/>
      <c r="H24" s="123"/>
      <c r="I24" s="210" t="s">
        <v>49</v>
      </c>
      <c r="J24" s="141"/>
      <c r="K24" s="25"/>
      <c r="L24" s="8"/>
      <c r="M24" s="8" t="s">
        <v>50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77" t="s">
        <v>51</v>
      </c>
      <c r="D25" s="122"/>
      <c r="E25" s="122"/>
      <c r="F25" s="122"/>
      <c r="G25" s="122"/>
      <c r="H25" s="123"/>
      <c r="I25" s="211">
        <v>0</v>
      </c>
      <c r="J25" s="141"/>
      <c r="K25" s="27"/>
      <c r="L25" s="8"/>
      <c r="M25" s="8" t="s">
        <v>52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77" t="s">
        <v>53</v>
      </c>
      <c r="D26" s="122"/>
      <c r="E26" s="122"/>
      <c r="F26" s="122"/>
      <c r="G26" s="122"/>
      <c r="H26" s="123"/>
      <c r="I26" s="210"/>
      <c r="J26" s="141"/>
      <c r="K26" s="28"/>
      <c r="L26" s="8"/>
      <c r="M26" s="8" t="s">
        <v>54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77" t="s">
        <v>55</v>
      </c>
      <c r="D27" s="122"/>
      <c r="E27" s="122"/>
      <c r="F27" s="122"/>
      <c r="G27" s="122"/>
      <c r="H27" s="123"/>
      <c r="I27" s="212"/>
      <c r="J27" s="141"/>
      <c r="K27" s="28"/>
      <c r="L27" s="8"/>
      <c r="M27" s="8" t="s">
        <v>56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202"/>
      <c r="C28" s="131"/>
      <c r="D28" s="131"/>
      <c r="E28" s="131"/>
      <c r="F28" s="131"/>
      <c r="G28" s="131"/>
      <c r="H28" s="131"/>
      <c r="I28" s="131"/>
      <c r="J28" s="132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0" t="s">
        <v>57</v>
      </c>
      <c r="C29" s="122"/>
      <c r="D29" s="122"/>
      <c r="E29" s="122"/>
      <c r="F29" s="122"/>
      <c r="G29" s="122"/>
      <c r="H29" s="122"/>
      <c r="I29" s="122"/>
      <c r="J29" s="141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2" t="s">
        <v>58</v>
      </c>
      <c r="D30" s="122"/>
      <c r="E30" s="122"/>
      <c r="F30" s="122"/>
      <c r="G30" s="122"/>
      <c r="H30" s="123"/>
      <c r="I30" s="207" t="s">
        <v>59</v>
      </c>
      <c r="J30" s="141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22</v>
      </c>
      <c r="C31" s="208" t="s">
        <v>60</v>
      </c>
      <c r="D31" s="122"/>
      <c r="E31" s="122"/>
      <c r="F31" s="122"/>
      <c r="G31" s="122"/>
      <c r="H31" s="123"/>
      <c r="I31" s="148">
        <v>0</v>
      </c>
      <c r="J31" s="141"/>
      <c r="K31" s="33" t="e">
        <f>((I31/(I25/220)))</f>
        <v>#DIV/0!</v>
      </c>
      <c r="L31" s="34"/>
      <c r="M31" s="200" t="s">
        <v>61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5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25</v>
      </c>
      <c r="C32" s="36" t="s">
        <v>62</v>
      </c>
      <c r="D32" s="37"/>
      <c r="E32" s="38" t="s">
        <v>63</v>
      </c>
      <c r="F32" s="38" t="s">
        <v>64</v>
      </c>
      <c r="G32" s="37"/>
      <c r="H32" s="39">
        <v>0.3</v>
      </c>
      <c r="I32" s="148">
        <f>IF(F32="N",0,I31*H32)</f>
        <v>0</v>
      </c>
      <c r="J32" s="141"/>
      <c r="K32" s="40"/>
      <c r="L32" s="8"/>
      <c r="M32" s="200" t="s">
        <v>65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28</v>
      </c>
      <c r="C33" s="36" t="s">
        <v>66</v>
      </c>
      <c r="D33" s="37"/>
      <c r="E33" s="38" t="s">
        <v>63</v>
      </c>
      <c r="F33" s="38" t="s">
        <v>251</v>
      </c>
      <c r="G33" s="41">
        <v>0</v>
      </c>
      <c r="H33" s="39">
        <v>0.2</v>
      </c>
      <c r="I33" s="209">
        <v>0</v>
      </c>
      <c r="J33" s="141"/>
      <c r="K33" s="40"/>
      <c r="L33" s="8"/>
      <c r="M33" s="42" t="s">
        <v>67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31</v>
      </c>
      <c r="C34" s="36" t="s">
        <v>68</v>
      </c>
      <c r="D34" s="37"/>
      <c r="E34" s="38" t="s">
        <v>63</v>
      </c>
      <c r="F34" s="38" t="s">
        <v>64</v>
      </c>
      <c r="G34" s="41">
        <f>IF(F34="N",0,I31+I32+I33)</f>
        <v>0</v>
      </c>
      <c r="H34" s="39">
        <v>0.25</v>
      </c>
      <c r="I34" s="148">
        <f>IF(F34="N",0,(G34/220)*H34*7*15.2)</f>
        <v>0</v>
      </c>
      <c r="J34" s="141"/>
      <c r="K34" s="43"/>
      <c r="L34" s="8"/>
      <c r="M34" s="42" t="s">
        <v>69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70</v>
      </c>
      <c r="C35" s="36" t="s">
        <v>71</v>
      </c>
      <c r="D35" s="37"/>
      <c r="E35" s="37"/>
      <c r="F35" s="37"/>
      <c r="G35" s="38" t="s">
        <v>63</v>
      </c>
      <c r="H35" s="44" t="s">
        <v>64</v>
      </c>
      <c r="I35" s="148">
        <f>IF(H35="N",0,(G34/220)*0.1429*7*15.2*H34)</f>
        <v>0</v>
      </c>
      <c r="J35" s="141"/>
      <c r="K35" s="43"/>
      <c r="L35" s="8"/>
      <c r="M35" s="8" t="s">
        <v>72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73</v>
      </c>
      <c r="C36" s="167" t="s">
        <v>74</v>
      </c>
      <c r="D36" s="122"/>
      <c r="E36" s="122"/>
      <c r="F36" s="122"/>
      <c r="G36" s="122"/>
      <c r="H36" s="123"/>
      <c r="I36" s="146">
        <v>0</v>
      </c>
      <c r="J36" s="141"/>
      <c r="K36" s="34"/>
      <c r="L36" s="8"/>
      <c r="M36" s="203"/>
      <c r="N36" s="158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75</v>
      </c>
      <c r="C37" s="167" t="s">
        <v>76</v>
      </c>
      <c r="D37" s="122"/>
      <c r="E37" s="122"/>
      <c r="F37" s="122"/>
      <c r="G37" s="122"/>
      <c r="H37" s="123"/>
      <c r="I37" s="146">
        <v>0</v>
      </c>
      <c r="J37" s="141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205" t="s">
        <v>77</v>
      </c>
      <c r="C38" s="122"/>
      <c r="D38" s="122"/>
      <c r="E38" s="122"/>
      <c r="F38" s="122"/>
      <c r="G38" s="122"/>
      <c r="H38" s="123"/>
      <c r="I38" s="206">
        <f>SUM(I31:J37)</f>
        <v>0</v>
      </c>
      <c r="J38" s="141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78</v>
      </c>
      <c r="C39" s="36" t="s">
        <v>79</v>
      </c>
      <c r="D39" s="37"/>
      <c r="E39" s="38" t="s">
        <v>63</v>
      </c>
      <c r="F39" s="38" t="s">
        <v>64</v>
      </c>
      <c r="G39" s="41">
        <f>IF(F39="N",0,I31+I32+I33)</f>
        <v>0</v>
      </c>
      <c r="H39" s="39">
        <v>0.5</v>
      </c>
      <c r="I39" s="146">
        <f>IF(F39="N",0,(G39/220)*(1+H39)*15)</f>
        <v>0</v>
      </c>
      <c r="J39" s="141"/>
      <c r="K39" s="34"/>
      <c r="L39" s="8"/>
      <c r="M39" s="47" t="s">
        <v>80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81</v>
      </c>
      <c r="C40" s="177" t="s">
        <v>76</v>
      </c>
      <c r="D40" s="122"/>
      <c r="E40" s="122"/>
      <c r="F40" s="122"/>
      <c r="G40" s="122"/>
      <c r="H40" s="123"/>
      <c r="I40" s="204">
        <v>0</v>
      </c>
      <c r="J40" s="194"/>
      <c r="K40" s="48"/>
      <c r="L40" s="34"/>
      <c r="M40" s="200"/>
      <c r="N40" s="15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29" t="s">
        <v>82</v>
      </c>
      <c r="C41" s="122"/>
      <c r="D41" s="122"/>
      <c r="E41" s="122"/>
      <c r="F41" s="122"/>
      <c r="G41" s="122"/>
      <c r="H41" s="123"/>
      <c r="I41" s="147">
        <f>SUM(I38:J40)</f>
        <v>0</v>
      </c>
      <c r="J41" s="141"/>
      <c r="K41" s="49"/>
      <c r="L41" s="8"/>
      <c r="M41" s="8" t="s">
        <v>83</v>
      </c>
      <c r="N41" s="8"/>
      <c r="O41" s="201"/>
      <c r="P41" s="13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202"/>
      <c r="C42" s="131"/>
      <c r="D42" s="131"/>
      <c r="E42" s="131"/>
      <c r="F42" s="131"/>
      <c r="G42" s="131"/>
      <c r="H42" s="131"/>
      <c r="I42" s="131"/>
      <c r="J42" s="132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0" t="s">
        <v>84</v>
      </c>
      <c r="C43" s="122"/>
      <c r="D43" s="122"/>
      <c r="E43" s="122"/>
      <c r="F43" s="122"/>
      <c r="G43" s="122"/>
      <c r="H43" s="122"/>
      <c r="I43" s="122"/>
      <c r="J43" s="141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78" t="s">
        <v>85</v>
      </c>
      <c r="C44" s="122"/>
      <c r="D44" s="122"/>
      <c r="E44" s="122"/>
      <c r="F44" s="122"/>
      <c r="G44" s="122"/>
      <c r="H44" s="122"/>
      <c r="I44" s="122"/>
      <c r="J44" s="141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86</v>
      </c>
      <c r="C45" s="142" t="s">
        <v>87</v>
      </c>
      <c r="D45" s="122"/>
      <c r="E45" s="122"/>
      <c r="F45" s="122"/>
      <c r="G45" s="122"/>
      <c r="H45" s="123"/>
      <c r="I45" s="50" t="s">
        <v>88</v>
      </c>
      <c r="J45" s="51" t="s">
        <v>59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22</v>
      </c>
      <c r="C46" s="177" t="s">
        <v>89</v>
      </c>
      <c r="D46" s="122"/>
      <c r="E46" s="122"/>
      <c r="F46" s="122"/>
      <c r="G46" s="122"/>
      <c r="H46" s="123"/>
      <c r="I46" s="52">
        <f>1/12</f>
        <v>8.3333333333333329E-2</v>
      </c>
      <c r="J46" s="53">
        <f>I46*I41</f>
        <v>0</v>
      </c>
      <c r="K46" s="9"/>
      <c r="L46" s="8"/>
      <c r="M46" s="200" t="s">
        <v>90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5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25</v>
      </c>
      <c r="C47" s="177" t="s">
        <v>91</v>
      </c>
      <c r="D47" s="122"/>
      <c r="E47" s="122"/>
      <c r="F47" s="122"/>
      <c r="G47" s="122"/>
      <c r="H47" s="123"/>
      <c r="I47" s="54">
        <v>0.121</v>
      </c>
      <c r="J47" s="53">
        <f>I47*I41</f>
        <v>0</v>
      </c>
      <c r="K47" s="9"/>
      <c r="L47" s="8"/>
      <c r="M47" s="200" t="s">
        <v>92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5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28</v>
      </c>
      <c r="C48" s="143" t="s">
        <v>93</v>
      </c>
      <c r="D48" s="122"/>
      <c r="E48" s="122"/>
      <c r="F48" s="122"/>
      <c r="G48" s="122"/>
      <c r="H48" s="123"/>
      <c r="I48" s="55">
        <f>(I46+I47)*I61</f>
        <v>7.1108000000000005E-2</v>
      </c>
      <c r="J48" s="56">
        <f>I48*I41</f>
        <v>0</v>
      </c>
      <c r="K48" s="9"/>
      <c r="L48" s="8"/>
      <c r="M48" s="200" t="s">
        <v>94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5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29" t="s">
        <v>95</v>
      </c>
      <c r="C49" s="122"/>
      <c r="D49" s="122"/>
      <c r="E49" s="122"/>
      <c r="F49" s="122"/>
      <c r="G49" s="122"/>
      <c r="H49" s="123"/>
      <c r="I49" s="147">
        <f>SUM(J46:J48)</f>
        <v>0</v>
      </c>
      <c r="J49" s="141"/>
      <c r="K49" s="9"/>
      <c r="L49" s="8"/>
      <c r="M49" s="8" t="s">
        <v>96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85"/>
      <c r="C50" s="122"/>
      <c r="D50" s="122"/>
      <c r="E50" s="122"/>
      <c r="F50" s="122"/>
      <c r="G50" s="122"/>
      <c r="H50" s="122"/>
      <c r="I50" s="122"/>
      <c r="J50" s="141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78" t="s">
        <v>97</v>
      </c>
      <c r="C51" s="122"/>
      <c r="D51" s="122"/>
      <c r="E51" s="122"/>
      <c r="F51" s="122"/>
      <c r="G51" s="122"/>
      <c r="H51" s="122"/>
      <c r="I51" s="122"/>
      <c r="J51" s="141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98</v>
      </c>
      <c r="C52" s="142" t="s">
        <v>99</v>
      </c>
      <c r="D52" s="122"/>
      <c r="E52" s="122"/>
      <c r="F52" s="122"/>
      <c r="G52" s="122"/>
      <c r="H52" s="123"/>
      <c r="I52" s="50" t="s">
        <v>88</v>
      </c>
      <c r="J52" s="51" t="s">
        <v>59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22</v>
      </c>
      <c r="C53" s="177" t="s">
        <v>100</v>
      </c>
      <c r="D53" s="122"/>
      <c r="E53" s="122"/>
      <c r="F53" s="122"/>
      <c r="G53" s="122"/>
      <c r="H53" s="123"/>
      <c r="I53" s="52">
        <v>0.2</v>
      </c>
      <c r="J53" s="57">
        <f t="shared" ref="J53:J60" si="0">I53*$I$38</f>
        <v>0</v>
      </c>
      <c r="K53" s="9"/>
      <c r="L53" s="58"/>
      <c r="M53" s="8" t="s">
        <v>101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25</v>
      </c>
      <c r="C54" s="177" t="s">
        <v>102</v>
      </c>
      <c r="D54" s="122"/>
      <c r="E54" s="122"/>
      <c r="F54" s="122"/>
      <c r="G54" s="122"/>
      <c r="H54" s="123"/>
      <c r="I54" s="52">
        <v>2.5000000000000001E-2</v>
      </c>
      <c r="J54" s="57">
        <f t="shared" si="0"/>
        <v>0</v>
      </c>
      <c r="K54" s="9"/>
      <c r="L54" s="58"/>
      <c r="M54" s="8" t="s">
        <v>103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28</v>
      </c>
      <c r="C55" s="59" t="s">
        <v>104</v>
      </c>
      <c r="D55" s="60"/>
      <c r="E55" s="61" t="s">
        <v>105</v>
      </c>
      <c r="F55" s="62">
        <v>1</v>
      </c>
      <c r="G55" s="63" t="s">
        <v>106</v>
      </c>
      <c r="H55" s="62">
        <v>1</v>
      </c>
      <c r="I55" s="64">
        <v>0.01</v>
      </c>
      <c r="J55" s="57">
        <f t="shared" si="0"/>
        <v>0</v>
      </c>
      <c r="K55" s="9"/>
      <c r="L55" s="58"/>
      <c r="M55" s="8" t="s">
        <v>107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31</v>
      </c>
      <c r="C56" s="177" t="s">
        <v>108</v>
      </c>
      <c r="D56" s="122"/>
      <c r="E56" s="122"/>
      <c r="F56" s="122"/>
      <c r="G56" s="122"/>
      <c r="H56" s="123"/>
      <c r="I56" s="52">
        <v>1.4999999999999999E-2</v>
      </c>
      <c r="J56" s="57">
        <f t="shared" si="0"/>
        <v>0</v>
      </c>
      <c r="K56" s="9"/>
      <c r="L56" s="58"/>
      <c r="M56" s="8" t="s">
        <v>109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70</v>
      </c>
      <c r="C57" s="177" t="s">
        <v>110</v>
      </c>
      <c r="D57" s="122"/>
      <c r="E57" s="122"/>
      <c r="F57" s="122"/>
      <c r="G57" s="122"/>
      <c r="H57" s="123"/>
      <c r="I57" s="65">
        <v>0.01</v>
      </c>
      <c r="J57" s="57">
        <f t="shared" si="0"/>
        <v>0</v>
      </c>
      <c r="K57" s="9"/>
      <c r="L57" s="58"/>
      <c r="M57" s="8" t="s">
        <v>111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73</v>
      </c>
      <c r="C58" s="177" t="s">
        <v>112</v>
      </c>
      <c r="D58" s="122"/>
      <c r="E58" s="122"/>
      <c r="F58" s="122"/>
      <c r="G58" s="122"/>
      <c r="H58" s="123"/>
      <c r="I58" s="52">
        <v>6.0000000000000001E-3</v>
      </c>
      <c r="J58" s="57">
        <f t="shared" si="0"/>
        <v>0</v>
      </c>
      <c r="K58" s="9"/>
      <c r="L58" s="58"/>
      <c r="M58" s="8" t="s">
        <v>113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75</v>
      </c>
      <c r="C59" s="177" t="s">
        <v>114</v>
      </c>
      <c r="D59" s="122"/>
      <c r="E59" s="122"/>
      <c r="F59" s="122"/>
      <c r="G59" s="122"/>
      <c r="H59" s="123"/>
      <c r="I59" s="52">
        <v>2E-3</v>
      </c>
      <c r="J59" s="57">
        <f t="shared" si="0"/>
        <v>0</v>
      </c>
      <c r="K59" s="9"/>
      <c r="L59" s="58"/>
      <c r="M59" s="8" t="s">
        <v>115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78</v>
      </c>
      <c r="C60" s="177" t="s">
        <v>116</v>
      </c>
      <c r="D60" s="122"/>
      <c r="E60" s="122"/>
      <c r="F60" s="122"/>
      <c r="G60" s="122"/>
      <c r="H60" s="123"/>
      <c r="I60" s="65">
        <v>0.08</v>
      </c>
      <c r="J60" s="57">
        <f t="shared" si="0"/>
        <v>0</v>
      </c>
      <c r="K60" s="9"/>
      <c r="L60" s="58"/>
      <c r="M60" s="8" t="s">
        <v>117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29" t="s">
        <v>118</v>
      </c>
      <c r="C61" s="122"/>
      <c r="D61" s="122"/>
      <c r="E61" s="122"/>
      <c r="F61" s="122"/>
      <c r="G61" s="122"/>
      <c r="H61" s="123"/>
      <c r="I61" s="66">
        <f t="shared" ref="I61:J61" si="1">SUM(I53:I60)</f>
        <v>0.34800000000000003</v>
      </c>
      <c r="J61" s="67">
        <f t="shared" si="1"/>
        <v>0</v>
      </c>
      <c r="K61" s="9"/>
      <c r="L61" s="58"/>
      <c r="M61" s="8" t="s">
        <v>119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85"/>
      <c r="C62" s="122"/>
      <c r="D62" s="122"/>
      <c r="E62" s="122"/>
      <c r="F62" s="122"/>
      <c r="G62" s="122"/>
      <c r="H62" s="122"/>
      <c r="I62" s="122"/>
      <c r="J62" s="141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29" t="s">
        <v>120</v>
      </c>
      <c r="C63" s="122"/>
      <c r="D63" s="122"/>
      <c r="E63" s="122"/>
      <c r="F63" s="122"/>
      <c r="G63" s="122"/>
      <c r="H63" s="122"/>
      <c r="I63" s="122"/>
      <c r="J63" s="141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121</v>
      </c>
      <c r="C64" s="142" t="s">
        <v>122</v>
      </c>
      <c r="D64" s="122"/>
      <c r="E64" s="122"/>
      <c r="F64" s="122"/>
      <c r="G64" s="122"/>
      <c r="H64" s="123"/>
      <c r="I64" s="150" t="s">
        <v>59</v>
      </c>
      <c r="J64" s="141"/>
      <c r="K64" s="6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87" t="s">
        <v>22</v>
      </c>
      <c r="C65" s="195" t="s">
        <v>123</v>
      </c>
      <c r="D65" s="69" t="s">
        <v>124</v>
      </c>
      <c r="E65" s="69" t="s">
        <v>125</v>
      </c>
      <c r="F65" s="69" t="s">
        <v>126</v>
      </c>
      <c r="G65" s="69" t="s">
        <v>127</v>
      </c>
      <c r="H65" s="69" t="s">
        <v>128</v>
      </c>
      <c r="I65" s="197">
        <f>IF(D66="N",0,(E66*F66*G66)-H66)</f>
        <v>0</v>
      </c>
      <c r="J65" s="198"/>
      <c r="K65" s="40"/>
      <c r="L65" s="8"/>
      <c r="M65" s="8" t="s">
        <v>129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96"/>
      <c r="AC65" s="154"/>
      <c r="AD65" s="196"/>
      <c r="AE65" s="154"/>
      <c r="AF65" s="196"/>
      <c r="AG65" s="154"/>
      <c r="AH65" s="8"/>
    </row>
    <row r="66" spans="1:34" ht="15" customHeight="1">
      <c r="A66" s="8"/>
      <c r="B66" s="188"/>
      <c r="C66" s="145"/>
      <c r="D66" s="69" t="s">
        <v>64</v>
      </c>
      <c r="E66" s="41">
        <v>0</v>
      </c>
      <c r="F66" s="69">
        <v>2</v>
      </c>
      <c r="G66" s="69">
        <v>22</v>
      </c>
      <c r="H66" s="41">
        <f>I31*0.06</f>
        <v>0</v>
      </c>
      <c r="I66" s="199">
        <f>IF(I65&gt;=0,I65,0)</f>
        <v>0</v>
      </c>
      <c r="J66" s="184"/>
      <c r="K66" s="40"/>
      <c r="L66" s="8"/>
      <c r="M66" s="8" t="s">
        <v>130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70"/>
      <c r="AC66" s="71"/>
      <c r="AD66" s="72"/>
      <c r="AE66" s="73"/>
      <c r="AF66" s="74"/>
      <c r="AG66" s="73"/>
      <c r="AH66" s="8"/>
    </row>
    <row r="67" spans="1:34" ht="15" customHeight="1">
      <c r="A67" s="8"/>
      <c r="B67" s="187" t="s">
        <v>25</v>
      </c>
      <c r="C67" s="189" t="s">
        <v>131</v>
      </c>
      <c r="D67" s="190"/>
      <c r="E67" s="69" t="s">
        <v>124</v>
      </c>
      <c r="F67" s="69" t="s">
        <v>125</v>
      </c>
      <c r="G67" s="69" t="s">
        <v>127</v>
      </c>
      <c r="H67" s="69" t="s">
        <v>128</v>
      </c>
      <c r="I67" s="193">
        <f>IF(E68="N",0,(F68*G68)-H68)</f>
        <v>0</v>
      </c>
      <c r="J67" s="132"/>
      <c r="K67" s="40"/>
      <c r="L67" s="8"/>
      <c r="M67" s="8" t="s">
        <v>132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5"/>
      <c r="AC67" s="76"/>
      <c r="AD67" s="75"/>
      <c r="AE67" s="77"/>
      <c r="AF67" s="75"/>
      <c r="AG67" s="77"/>
      <c r="AH67" s="8"/>
    </row>
    <row r="68" spans="1:34" ht="15" customHeight="1">
      <c r="A68" s="8"/>
      <c r="B68" s="188"/>
      <c r="C68" s="191"/>
      <c r="D68" s="192"/>
      <c r="E68" s="69" t="s">
        <v>64</v>
      </c>
      <c r="F68" s="41">
        <v>0</v>
      </c>
      <c r="G68" s="69"/>
      <c r="H68" s="41">
        <f>F68*G68*20%</f>
        <v>0</v>
      </c>
      <c r="I68" s="191"/>
      <c r="J68" s="194"/>
      <c r="K68" s="40"/>
      <c r="L68" s="8"/>
      <c r="M68" s="8" t="s">
        <v>133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8"/>
      <c r="AC68" s="79"/>
      <c r="AD68" s="78"/>
      <c r="AE68" s="80"/>
      <c r="AF68" s="78"/>
      <c r="AG68" s="80"/>
      <c r="AH68" s="8"/>
    </row>
    <row r="69" spans="1:34" ht="15" customHeight="1">
      <c r="A69" s="8"/>
      <c r="B69" s="26" t="s">
        <v>28</v>
      </c>
      <c r="C69" s="143" t="s">
        <v>134</v>
      </c>
      <c r="D69" s="122"/>
      <c r="E69" s="122"/>
      <c r="F69" s="122"/>
      <c r="G69" s="122"/>
      <c r="H69" s="123"/>
      <c r="I69" s="186">
        <v>0</v>
      </c>
      <c r="J69" s="141"/>
      <c r="K69" s="81"/>
      <c r="L69" s="8"/>
      <c r="M69" s="8" t="s">
        <v>135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2"/>
      <c r="AC69" s="82"/>
      <c r="AD69" s="82"/>
      <c r="AE69" s="82"/>
      <c r="AF69" s="82"/>
      <c r="AG69" s="82"/>
      <c r="AH69" s="8"/>
    </row>
    <row r="70" spans="1:34" ht="15" customHeight="1">
      <c r="A70" s="8"/>
      <c r="B70" s="26" t="s">
        <v>31</v>
      </c>
      <c r="C70" s="143" t="s">
        <v>136</v>
      </c>
      <c r="D70" s="122"/>
      <c r="E70" s="122"/>
      <c r="F70" s="122"/>
      <c r="G70" s="122"/>
      <c r="H70" s="123"/>
      <c r="I70" s="186">
        <v>0</v>
      </c>
      <c r="J70" s="141"/>
      <c r="K70" s="40"/>
      <c r="L70" s="8"/>
      <c r="M70" s="8" t="s">
        <v>137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2"/>
      <c r="AC70" s="82"/>
      <c r="AD70" s="82"/>
      <c r="AE70" s="82"/>
      <c r="AF70" s="82"/>
      <c r="AG70" s="82"/>
      <c r="AH70" s="8"/>
    </row>
    <row r="71" spans="1:34" ht="15" customHeight="1">
      <c r="A71" s="8"/>
      <c r="B71" s="26" t="s">
        <v>70</v>
      </c>
      <c r="C71" s="143" t="s">
        <v>136</v>
      </c>
      <c r="D71" s="122"/>
      <c r="E71" s="122"/>
      <c r="F71" s="122"/>
      <c r="G71" s="122"/>
      <c r="H71" s="123"/>
      <c r="I71" s="186">
        <v>0</v>
      </c>
      <c r="J71" s="141"/>
      <c r="K71" s="40"/>
      <c r="L71" s="8"/>
      <c r="M71" s="8" t="s">
        <v>138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2"/>
      <c r="AC71" s="82"/>
      <c r="AD71" s="82"/>
      <c r="AE71" s="82"/>
      <c r="AF71" s="82"/>
      <c r="AG71" s="82"/>
      <c r="AH71" s="8"/>
    </row>
    <row r="72" spans="1:34" ht="15" customHeight="1">
      <c r="A72" s="8"/>
      <c r="B72" s="26" t="s">
        <v>73</v>
      </c>
      <c r="C72" s="143" t="s">
        <v>136</v>
      </c>
      <c r="D72" s="122"/>
      <c r="E72" s="122"/>
      <c r="F72" s="122"/>
      <c r="G72" s="122"/>
      <c r="H72" s="123"/>
      <c r="I72" s="186">
        <v>0</v>
      </c>
      <c r="J72" s="141"/>
      <c r="K72" s="40"/>
      <c r="L72" s="8"/>
      <c r="M72" s="8" t="s">
        <v>139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2"/>
      <c r="AC72" s="82"/>
      <c r="AD72" s="82"/>
      <c r="AE72" s="82"/>
      <c r="AF72" s="82"/>
      <c r="AG72" s="82"/>
      <c r="AH72" s="8"/>
    </row>
    <row r="73" spans="1:34" ht="15" customHeight="1">
      <c r="A73" s="8"/>
      <c r="B73" s="26" t="s">
        <v>75</v>
      </c>
      <c r="C73" s="143" t="s">
        <v>136</v>
      </c>
      <c r="D73" s="122"/>
      <c r="E73" s="122"/>
      <c r="F73" s="122"/>
      <c r="G73" s="122"/>
      <c r="H73" s="123"/>
      <c r="I73" s="186">
        <v>0</v>
      </c>
      <c r="J73" s="141"/>
      <c r="K73" s="40"/>
      <c r="L73" s="8"/>
      <c r="M73" s="8" t="s">
        <v>140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2"/>
      <c r="AC73" s="82"/>
      <c r="AD73" s="82"/>
      <c r="AE73" s="82"/>
      <c r="AF73" s="82"/>
      <c r="AG73" s="82"/>
      <c r="AH73" s="8"/>
    </row>
    <row r="74" spans="1:34" ht="15" customHeight="1">
      <c r="A74" s="8"/>
      <c r="B74" s="129" t="s">
        <v>95</v>
      </c>
      <c r="C74" s="122"/>
      <c r="D74" s="122"/>
      <c r="E74" s="122"/>
      <c r="F74" s="122"/>
      <c r="G74" s="122"/>
      <c r="H74" s="123"/>
      <c r="I74" s="147">
        <f>SUM(I66:J73)</f>
        <v>0</v>
      </c>
      <c r="J74" s="141"/>
      <c r="K74" s="49"/>
      <c r="L74" s="8"/>
      <c r="M74" s="8" t="s">
        <v>141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49"/>
      <c r="C75" s="137"/>
      <c r="D75" s="137"/>
      <c r="E75" s="137"/>
      <c r="F75" s="137"/>
      <c r="G75" s="137"/>
      <c r="H75" s="137"/>
      <c r="I75" s="137"/>
      <c r="J75" s="138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1" t="s">
        <v>142</v>
      </c>
      <c r="C76" s="134"/>
      <c r="D76" s="134"/>
      <c r="E76" s="134"/>
      <c r="F76" s="134"/>
      <c r="G76" s="134"/>
      <c r="H76" s="134"/>
      <c r="I76" s="134"/>
      <c r="J76" s="135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2"/>
      <c r="C77" s="183"/>
      <c r="D77" s="183"/>
      <c r="E77" s="183"/>
      <c r="F77" s="183"/>
      <c r="G77" s="183"/>
      <c r="H77" s="183"/>
      <c r="I77" s="183"/>
      <c r="J77" s="184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2" t="s">
        <v>143</v>
      </c>
      <c r="D78" s="122"/>
      <c r="E78" s="122"/>
      <c r="F78" s="122"/>
      <c r="G78" s="122"/>
      <c r="H78" s="123"/>
      <c r="I78" s="150" t="s">
        <v>59</v>
      </c>
      <c r="J78" s="141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86</v>
      </c>
      <c r="C79" s="143" t="s">
        <v>144</v>
      </c>
      <c r="D79" s="122"/>
      <c r="E79" s="122"/>
      <c r="F79" s="122"/>
      <c r="G79" s="122"/>
      <c r="H79" s="123"/>
      <c r="I79" s="148">
        <f>I49</f>
        <v>0</v>
      </c>
      <c r="J79" s="141"/>
      <c r="K79" s="49"/>
      <c r="L79" s="8"/>
      <c r="M79" s="8" t="s">
        <v>145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98</v>
      </c>
      <c r="C80" s="143" t="s">
        <v>99</v>
      </c>
      <c r="D80" s="122"/>
      <c r="E80" s="122"/>
      <c r="F80" s="122"/>
      <c r="G80" s="122"/>
      <c r="H80" s="123"/>
      <c r="I80" s="148">
        <f>J61</f>
        <v>0</v>
      </c>
      <c r="J80" s="141"/>
      <c r="K80" s="49"/>
      <c r="L80" s="8"/>
      <c r="M80" s="8" t="s">
        <v>146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121</v>
      </c>
      <c r="C81" s="143" t="s">
        <v>122</v>
      </c>
      <c r="D81" s="122"/>
      <c r="E81" s="122"/>
      <c r="F81" s="122"/>
      <c r="G81" s="122"/>
      <c r="H81" s="123"/>
      <c r="I81" s="148">
        <f>I74</f>
        <v>0</v>
      </c>
      <c r="J81" s="141"/>
      <c r="K81" s="49"/>
      <c r="L81" s="8"/>
      <c r="M81" s="8" t="s">
        <v>147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29" t="s">
        <v>95</v>
      </c>
      <c r="C82" s="122"/>
      <c r="D82" s="122"/>
      <c r="E82" s="122"/>
      <c r="F82" s="122"/>
      <c r="G82" s="122"/>
      <c r="H82" s="123"/>
      <c r="I82" s="147">
        <f>SUM(I79:J81)</f>
        <v>0</v>
      </c>
      <c r="J82" s="141"/>
      <c r="K82" s="49"/>
      <c r="L82" s="8"/>
      <c r="M82" s="8" t="s">
        <v>148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49"/>
      <c r="C83" s="137"/>
      <c r="D83" s="137"/>
      <c r="E83" s="137"/>
      <c r="F83" s="137"/>
      <c r="G83" s="137"/>
      <c r="H83" s="137"/>
      <c r="I83" s="137"/>
      <c r="J83" s="138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0" t="s">
        <v>149</v>
      </c>
      <c r="C84" s="122"/>
      <c r="D84" s="122"/>
      <c r="E84" s="122"/>
      <c r="F84" s="122"/>
      <c r="G84" s="122"/>
      <c r="H84" s="122"/>
      <c r="I84" s="122"/>
      <c r="J84" s="141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2" t="s">
        <v>150</v>
      </c>
      <c r="D85" s="122"/>
      <c r="E85" s="122"/>
      <c r="F85" s="122"/>
      <c r="G85" s="122"/>
      <c r="H85" s="123"/>
      <c r="I85" s="50" t="s">
        <v>88</v>
      </c>
      <c r="J85" s="51" t="s">
        <v>59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22</v>
      </c>
      <c r="C86" s="177" t="s">
        <v>151</v>
      </c>
      <c r="D86" s="122"/>
      <c r="E86" s="122"/>
      <c r="F86" s="122"/>
      <c r="G86" s="122"/>
      <c r="H86" s="123"/>
      <c r="I86" s="55">
        <f>(1/12)*0.0555</f>
        <v>4.6249999999999998E-3</v>
      </c>
      <c r="J86" s="57">
        <f t="shared" ref="J86:J91" si="2">I86*$I$41</f>
        <v>0</v>
      </c>
      <c r="K86" s="49"/>
      <c r="L86" s="8"/>
      <c r="M86" s="8" t="s">
        <v>152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25</v>
      </c>
      <c r="C87" s="177" t="s">
        <v>153</v>
      </c>
      <c r="D87" s="122"/>
      <c r="E87" s="122"/>
      <c r="F87" s="122"/>
      <c r="G87" s="122"/>
      <c r="H87" s="123"/>
      <c r="I87" s="55">
        <f>I60*I86</f>
        <v>3.6999999999999999E-4</v>
      </c>
      <c r="J87" s="57">
        <f t="shared" si="2"/>
        <v>0</v>
      </c>
      <c r="K87" s="49"/>
      <c r="L87" s="8"/>
      <c r="M87" s="8" t="s">
        <v>154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28</v>
      </c>
      <c r="C88" s="177" t="s">
        <v>155</v>
      </c>
      <c r="D88" s="122"/>
      <c r="E88" s="122"/>
      <c r="F88" s="122"/>
      <c r="G88" s="122"/>
      <c r="H88" s="123"/>
      <c r="I88" s="55">
        <v>0.02</v>
      </c>
      <c r="J88" s="57">
        <f t="shared" si="2"/>
        <v>0</v>
      </c>
      <c r="K88" s="49"/>
      <c r="L88" s="83"/>
      <c r="M88" s="8" t="s">
        <v>254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31</v>
      </c>
      <c r="C89" s="177" t="s">
        <v>157</v>
      </c>
      <c r="D89" s="122"/>
      <c r="E89" s="122"/>
      <c r="F89" s="122"/>
      <c r="G89" s="122"/>
      <c r="H89" s="123"/>
      <c r="I89" s="55">
        <f>(7/30)/12</f>
        <v>1.9444444444444445E-2</v>
      </c>
      <c r="J89" s="57">
        <f t="shared" si="2"/>
        <v>0</v>
      </c>
      <c r="K89" s="49"/>
      <c r="L89" s="8"/>
      <c r="M89" s="8" t="s">
        <v>158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70</v>
      </c>
      <c r="C90" s="177" t="s">
        <v>159</v>
      </c>
      <c r="D90" s="122"/>
      <c r="E90" s="122"/>
      <c r="F90" s="122"/>
      <c r="G90" s="122"/>
      <c r="H90" s="123"/>
      <c r="I90" s="55">
        <f>I89*I61</f>
        <v>6.7666666666666674E-3</v>
      </c>
      <c r="J90" s="57">
        <f t="shared" si="2"/>
        <v>0</v>
      </c>
      <c r="K90" s="49"/>
      <c r="L90" s="8"/>
      <c r="M90" s="8" t="s">
        <v>160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73</v>
      </c>
      <c r="C91" s="177" t="s">
        <v>161</v>
      </c>
      <c r="D91" s="122"/>
      <c r="E91" s="122"/>
      <c r="F91" s="122"/>
      <c r="G91" s="122"/>
      <c r="H91" s="123"/>
      <c r="I91" s="55">
        <v>0.02</v>
      </c>
      <c r="J91" s="57">
        <f t="shared" si="2"/>
        <v>0</v>
      </c>
      <c r="K91" s="49"/>
      <c r="L91" s="8"/>
      <c r="M91" s="8" t="s">
        <v>162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29" t="s">
        <v>95</v>
      </c>
      <c r="C92" s="122"/>
      <c r="D92" s="122"/>
      <c r="E92" s="122"/>
      <c r="F92" s="122"/>
      <c r="G92" s="122"/>
      <c r="H92" s="123"/>
      <c r="I92" s="147">
        <f>SUM(J86:J91)</f>
        <v>0</v>
      </c>
      <c r="J92" s="141"/>
      <c r="K92" s="49"/>
      <c r="L92" s="8"/>
      <c r="M92" s="8" t="s">
        <v>163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85"/>
      <c r="C93" s="122"/>
      <c r="D93" s="122"/>
      <c r="E93" s="122"/>
      <c r="F93" s="122"/>
      <c r="G93" s="122"/>
      <c r="H93" s="122"/>
      <c r="I93" s="122"/>
      <c r="J93" s="141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0" t="s">
        <v>164</v>
      </c>
      <c r="C94" s="122"/>
      <c r="D94" s="122"/>
      <c r="E94" s="122"/>
      <c r="F94" s="122"/>
      <c r="G94" s="122"/>
      <c r="H94" s="122"/>
      <c r="I94" s="122"/>
      <c r="J94" s="141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29" t="s">
        <v>165</v>
      </c>
      <c r="C95" s="122"/>
      <c r="D95" s="122"/>
      <c r="E95" s="122"/>
      <c r="F95" s="122"/>
      <c r="G95" s="122"/>
      <c r="H95" s="122"/>
      <c r="I95" s="122"/>
      <c r="J95" s="141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166</v>
      </c>
      <c r="C96" s="142" t="s">
        <v>167</v>
      </c>
      <c r="D96" s="122"/>
      <c r="E96" s="122"/>
      <c r="F96" s="122"/>
      <c r="G96" s="122"/>
      <c r="H96" s="123"/>
      <c r="I96" s="50" t="s">
        <v>88</v>
      </c>
      <c r="J96" s="84" t="s">
        <v>59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22</v>
      </c>
      <c r="C97" s="177" t="s">
        <v>168</v>
      </c>
      <c r="D97" s="122"/>
      <c r="E97" s="122"/>
      <c r="F97" s="122"/>
      <c r="G97" s="122"/>
      <c r="H97" s="123"/>
      <c r="I97" s="52">
        <f>((1+1+1/3)*(1/12))/12</f>
        <v>1.6203703703703703E-2</v>
      </c>
      <c r="J97" s="53">
        <f t="shared" ref="J97:J102" si="3">I97*$I$41</f>
        <v>0</v>
      </c>
      <c r="K97" s="49"/>
      <c r="L97" s="8"/>
      <c r="M97" s="85" t="s">
        <v>169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25</v>
      </c>
      <c r="C98" s="177" t="s">
        <v>170</v>
      </c>
      <c r="D98" s="122"/>
      <c r="E98" s="122"/>
      <c r="F98" s="122"/>
      <c r="G98" s="122"/>
      <c r="H98" s="123"/>
      <c r="I98" s="52">
        <f>((1/30)/12)</f>
        <v>2.7777777777777779E-3</v>
      </c>
      <c r="J98" s="53">
        <f t="shared" si="3"/>
        <v>0</v>
      </c>
      <c r="K98" s="49"/>
      <c r="L98" s="8"/>
      <c r="M98" s="8" t="s">
        <v>171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28</v>
      </c>
      <c r="C99" s="177" t="s">
        <v>172</v>
      </c>
      <c r="D99" s="122"/>
      <c r="E99" s="122"/>
      <c r="F99" s="122"/>
      <c r="G99" s="122"/>
      <c r="H99" s="123"/>
      <c r="I99" s="52">
        <f>(5/365)*1.5%</f>
        <v>2.0547945205479451E-4</v>
      </c>
      <c r="J99" s="53">
        <f t="shared" si="3"/>
        <v>0</v>
      </c>
      <c r="K99" s="49"/>
      <c r="L99" s="8"/>
      <c r="M99" s="8" t="s">
        <v>173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31</v>
      </c>
      <c r="C100" s="177" t="s">
        <v>174</v>
      </c>
      <c r="D100" s="122"/>
      <c r="E100" s="122"/>
      <c r="F100" s="122"/>
      <c r="G100" s="122"/>
      <c r="H100" s="123"/>
      <c r="I100" s="52">
        <f>((15/30)/12*0.0078)</f>
        <v>3.2499999999999999E-4</v>
      </c>
      <c r="J100" s="53">
        <f t="shared" si="3"/>
        <v>0</v>
      </c>
      <c r="K100" s="49"/>
      <c r="L100" s="8"/>
      <c r="M100" s="8" t="s">
        <v>175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70</v>
      </c>
      <c r="C101" s="177" t="s">
        <v>176</v>
      </c>
      <c r="D101" s="122"/>
      <c r="E101" s="122"/>
      <c r="F101" s="122"/>
      <c r="G101" s="122"/>
      <c r="H101" s="123"/>
      <c r="I101" s="86">
        <v>5.5000000000000003E-4</v>
      </c>
      <c r="J101" s="53">
        <f t="shared" si="3"/>
        <v>0</v>
      </c>
      <c r="K101" s="49"/>
      <c r="L101" s="8"/>
      <c r="M101" s="8" t="s">
        <v>177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73</v>
      </c>
      <c r="C102" s="177" t="s">
        <v>178</v>
      </c>
      <c r="D102" s="122"/>
      <c r="E102" s="122"/>
      <c r="F102" s="122"/>
      <c r="G102" s="122"/>
      <c r="H102" s="123"/>
      <c r="I102" s="52">
        <f>(5.96/30)/12</f>
        <v>1.6555555555555556E-2</v>
      </c>
      <c r="J102" s="53">
        <f t="shared" si="3"/>
        <v>0</v>
      </c>
      <c r="K102" s="49"/>
      <c r="L102" s="8"/>
      <c r="M102" s="8" t="s">
        <v>179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29" t="s">
        <v>95</v>
      </c>
      <c r="C103" s="122"/>
      <c r="D103" s="122"/>
      <c r="E103" s="122"/>
      <c r="F103" s="122"/>
      <c r="G103" s="122"/>
      <c r="H103" s="123"/>
      <c r="I103" s="87">
        <f t="shared" ref="I103:J103" si="4">SUM(I97:I102)</f>
        <v>3.6617516489091825E-2</v>
      </c>
      <c r="J103" s="88">
        <f t="shared" si="4"/>
        <v>0</v>
      </c>
      <c r="K103" s="49"/>
      <c r="L103" s="8"/>
      <c r="M103" s="8" t="s">
        <v>163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49"/>
      <c r="C104" s="137"/>
      <c r="D104" s="137"/>
      <c r="E104" s="137"/>
      <c r="F104" s="137"/>
      <c r="G104" s="137"/>
      <c r="H104" s="137"/>
      <c r="I104" s="137"/>
      <c r="J104" s="138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29" t="s">
        <v>180</v>
      </c>
      <c r="C105" s="122"/>
      <c r="D105" s="122"/>
      <c r="E105" s="122"/>
      <c r="F105" s="122"/>
      <c r="G105" s="122"/>
      <c r="H105" s="122"/>
      <c r="I105" s="122"/>
      <c r="J105" s="141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181</v>
      </c>
      <c r="C106" s="142" t="s">
        <v>182</v>
      </c>
      <c r="D106" s="122"/>
      <c r="E106" s="122"/>
      <c r="F106" s="122"/>
      <c r="G106" s="122"/>
      <c r="H106" s="123"/>
      <c r="I106" s="50" t="s">
        <v>88</v>
      </c>
      <c r="J106" s="84" t="s">
        <v>59</v>
      </c>
      <c r="K106" s="49"/>
      <c r="L106" s="8"/>
      <c r="M106" s="8"/>
      <c r="N106" s="8" t="s">
        <v>183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22</v>
      </c>
      <c r="C107" s="177" t="s">
        <v>184</v>
      </c>
      <c r="D107" s="122"/>
      <c r="E107" s="122"/>
      <c r="F107" s="122"/>
      <c r="G107" s="122"/>
      <c r="H107" s="123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29" t="s">
        <v>95</v>
      </c>
      <c r="C108" s="122"/>
      <c r="D108" s="122"/>
      <c r="E108" s="122"/>
      <c r="F108" s="122"/>
      <c r="G108" s="122"/>
      <c r="H108" s="123"/>
      <c r="I108" s="147">
        <f>SUM(J104:J107)</f>
        <v>0</v>
      </c>
      <c r="J108" s="141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80"/>
      <c r="C109" s="134"/>
      <c r="D109" s="134"/>
      <c r="E109" s="134"/>
      <c r="F109" s="134"/>
      <c r="G109" s="134"/>
      <c r="H109" s="134"/>
      <c r="I109" s="134"/>
      <c r="J109" s="135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1" t="s">
        <v>185</v>
      </c>
      <c r="C110" s="134"/>
      <c r="D110" s="134"/>
      <c r="E110" s="134"/>
      <c r="F110" s="134"/>
      <c r="G110" s="134"/>
      <c r="H110" s="134"/>
      <c r="I110" s="134"/>
      <c r="J110" s="135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2"/>
      <c r="C111" s="183"/>
      <c r="D111" s="183"/>
      <c r="E111" s="183"/>
      <c r="F111" s="183"/>
      <c r="G111" s="183"/>
      <c r="H111" s="183"/>
      <c r="I111" s="183"/>
      <c r="J111" s="184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2" t="s">
        <v>143</v>
      </c>
      <c r="D112" s="122"/>
      <c r="E112" s="122"/>
      <c r="F112" s="122"/>
      <c r="G112" s="122"/>
      <c r="H112" s="123"/>
      <c r="I112" s="150" t="s">
        <v>59</v>
      </c>
      <c r="J112" s="141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166</v>
      </c>
      <c r="C113" s="143" t="s">
        <v>186</v>
      </c>
      <c r="D113" s="122"/>
      <c r="E113" s="122"/>
      <c r="F113" s="122"/>
      <c r="G113" s="122"/>
      <c r="H113" s="123"/>
      <c r="I113" s="148">
        <f>J103</f>
        <v>0</v>
      </c>
      <c r="J113" s="141"/>
      <c r="K113" s="49"/>
      <c r="L113" s="8"/>
      <c r="M113" s="8" t="s">
        <v>187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181</v>
      </c>
      <c r="C114" s="143" t="s">
        <v>182</v>
      </c>
      <c r="D114" s="122"/>
      <c r="E114" s="122"/>
      <c r="F114" s="122"/>
      <c r="G114" s="122"/>
      <c r="H114" s="123"/>
      <c r="I114" s="148">
        <f>I108</f>
        <v>0</v>
      </c>
      <c r="J114" s="141"/>
      <c r="K114" s="49"/>
      <c r="L114" s="8"/>
      <c r="M114" s="8" t="s">
        <v>188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29" t="s">
        <v>95</v>
      </c>
      <c r="C115" s="122"/>
      <c r="D115" s="122"/>
      <c r="E115" s="122"/>
      <c r="F115" s="122"/>
      <c r="G115" s="122"/>
      <c r="H115" s="123"/>
      <c r="I115" s="147">
        <f>SUM(I113:J114)</f>
        <v>0</v>
      </c>
      <c r="J115" s="141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49"/>
      <c r="C116" s="137"/>
      <c r="D116" s="137"/>
      <c r="E116" s="137"/>
      <c r="F116" s="137"/>
      <c r="G116" s="137"/>
      <c r="H116" s="137"/>
      <c r="I116" s="137"/>
      <c r="J116" s="138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0" t="s">
        <v>189</v>
      </c>
      <c r="C117" s="122"/>
      <c r="D117" s="122"/>
      <c r="E117" s="122"/>
      <c r="F117" s="122"/>
      <c r="G117" s="122"/>
      <c r="H117" s="122"/>
      <c r="I117" s="122"/>
      <c r="J117" s="141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2" t="s">
        <v>190</v>
      </c>
      <c r="D118" s="122"/>
      <c r="E118" s="122"/>
      <c r="F118" s="122"/>
      <c r="G118" s="122"/>
      <c r="H118" s="123"/>
      <c r="I118" s="150" t="s">
        <v>59</v>
      </c>
      <c r="J118" s="141"/>
      <c r="K118" s="68"/>
      <c r="L118" s="8"/>
      <c r="M118" s="8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22</v>
      </c>
      <c r="C119" s="143" t="s">
        <v>191</v>
      </c>
      <c r="D119" s="122"/>
      <c r="E119" s="122"/>
      <c r="F119" s="122"/>
      <c r="G119" s="122"/>
      <c r="H119" s="123"/>
      <c r="I119" s="146">
        <v>0</v>
      </c>
      <c r="J119" s="141"/>
      <c r="K119" s="40"/>
      <c r="L119" s="8"/>
      <c r="M119" s="89" t="s">
        <v>192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25</v>
      </c>
      <c r="C120" s="143" t="s">
        <v>193</v>
      </c>
      <c r="D120" s="122"/>
      <c r="E120" s="122"/>
      <c r="F120" s="122"/>
      <c r="G120" s="122"/>
      <c r="H120" s="123"/>
      <c r="I120" s="146">
        <v>0</v>
      </c>
      <c r="J120" s="141"/>
      <c r="K120" s="40"/>
      <c r="L120" s="34"/>
      <c r="M120" s="89" t="s">
        <v>192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28</v>
      </c>
      <c r="C121" s="143" t="s">
        <v>194</v>
      </c>
      <c r="D121" s="122"/>
      <c r="E121" s="122"/>
      <c r="F121" s="122"/>
      <c r="G121" s="122"/>
      <c r="H121" s="123"/>
      <c r="I121" s="146">
        <v>0</v>
      </c>
      <c r="J121" s="141"/>
      <c r="K121" s="40"/>
      <c r="L121" s="8"/>
      <c r="M121" s="89" t="s">
        <v>192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31</v>
      </c>
      <c r="C122" s="143" t="s">
        <v>195</v>
      </c>
      <c r="D122" s="122"/>
      <c r="E122" s="122"/>
      <c r="F122" s="122"/>
      <c r="G122" s="122"/>
      <c r="H122" s="123"/>
      <c r="I122" s="146">
        <v>0</v>
      </c>
      <c r="J122" s="141"/>
      <c r="K122" s="40"/>
      <c r="L122" s="8"/>
      <c r="M122" s="89" t="s">
        <v>192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29" t="s">
        <v>118</v>
      </c>
      <c r="C123" s="122"/>
      <c r="D123" s="122"/>
      <c r="E123" s="122"/>
      <c r="F123" s="122"/>
      <c r="G123" s="122"/>
      <c r="H123" s="123"/>
      <c r="I123" s="147">
        <f>SUM(I119:J122)</f>
        <v>0</v>
      </c>
      <c r="J123" s="141"/>
      <c r="K123" s="90"/>
      <c r="L123" s="8"/>
      <c r="M123" s="9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92"/>
      <c r="B124" s="139"/>
      <c r="C124" s="134"/>
      <c r="D124" s="134"/>
      <c r="E124" s="134"/>
      <c r="F124" s="134"/>
      <c r="G124" s="134"/>
      <c r="H124" s="134"/>
      <c r="I124" s="134"/>
      <c r="J124" s="135"/>
      <c r="K124" s="93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92"/>
      <c r="B125" s="140" t="s">
        <v>196</v>
      </c>
      <c r="C125" s="122"/>
      <c r="D125" s="122"/>
      <c r="E125" s="122"/>
      <c r="F125" s="122"/>
      <c r="G125" s="122"/>
      <c r="H125" s="122"/>
      <c r="I125" s="122"/>
      <c r="J125" s="141"/>
      <c r="K125" s="9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92"/>
      <c r="B126" s="31">
        <v>6</v>
      </c>
      <c r="C126" s="142" t="s">
        <v>197</v>
      </c>
      <c r="D126" s="122"/>
      <c r="E126" s="122"/>
      <c r="F126" s="122"/>
      <c r="G126" s="122"/>
      <c r="H126" s="123"/>
      <c r="I126" s="50" t="s">
        <v>88</v>
      </c>
      <c r="J126" s="84" t="s">
        <v>59</v>
      </c>
      <c r="K126" s="95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92"/>
      <c r="B127" s="35" t="s">
        <v>22</v>
      </c>
      <c r="C127" s="143" t="s">
        <v>198</v>
      </c>
      <c r="D127" s="122"/>
      <c r="E127" s="122"/>
      <c r="F127" s="122"/>
      <c r="G127" s="122"/>
      <c r="H127" s="123"/>
      <c r="I127" s="55">
        <v>0.02</v>
      </c>
      <c r="J127" s="96">
        <f>I144*I127</f>
        <v>0</v>
      </c>
      <c r="K127" s="43"/>
      <c r="L127" s="34"/>
      <c r="M127" s="12" t="s">
        <v>199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92"/>
      <c r="B128" s="35" t="s">
        <v>25</v>
      </c>
      <c r="C128" s="143" t="s">
        <v>200</v>
      </c>
      <c r="D128" s="122"/>
      <c r="E128" s="122"/>
      <c r="F128" s="122"/>
      <c r="G128" s="122"/>
      <c r="H128" s="123"/>
      <c r="I128" s="55">
        <v>0.02</v>
      </c>
      <c r="J128" s="96">
        <f>(J127+I144)*I128</f>
        <v>0</v>
      </c>
      <c r="K128" s="43"/>
      <c r="L128" s="34"/>
      <c r="M128" s="12" t="s">
        <v>201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92"/>
      <c r="B129" s="35" t="s">
        <v>28</v>
      </c>
      <c r="C129" s="143" t="s">
        <v>202</v>
      </c>
      <c r="D129" s="122"/>
      <c r="E129" s="122"/>
      <c r="F129" s="122"/>
      <c r="G129" s="122"/>
      <c r="H129" s="123"/>
      <c r="I129" s="55">
        <f>SUM(I130:I133)</f>
        <v>8.6499999999999994E-2</v>
      </c>
      <c r="J129" s="96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128" t="s">
        <v>203</v>
      </c>
      <c r="C130" s="123"/>
      <c r="D130" s="144" t="s">
        <v>204</v>
      </c>
      <c r="E130" s="36" t="s">
        <v>205</v>
      </c>
      <c r="F130" s="37"/>
      <c r="G130" s="37"/>
      <c r="H130" s="97"/>
      <c r="I130" s="55">
        <v>6.4999999999999997E-3</v>
      </c>
      <c r="J130" s="96">
        <f>((I144+J127+J128)/(1-(I129)))*I130</f>
        <v>0</v>
      </c>
      <c r="K130" s="43"/>
      <c r="L130" s="34"/>
      <c r="M130" s="98" t="s">
        <v>206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128" t="s">
        <v>207</v>
      </c>
      <c r="C131" s="123"/>
      <c r="D131" s="145"/>
      <c r="E131" s="36" t="s">
        <v>208</v>
      </c>
      <c r="F131" s="37"/>
      <c r="G131" s="37"/>
      <c r="H131" s="97"/>
      <c r="I131" s="99">
        <v>0.03</v>
      </c>
      <c r="J131" s="96">
        <f>((I144+J127+J128)/(1-(I129)))*I131</f>
        <v>0</v>
      </c>
      <c r="K131" s="43"/>
      <c r="L131" s="34"/>
      <c r="M131" s="98" t="s">
        <v>209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128" t="s">
        <v>210</v>
      </c>
      <c r="C132" s="123"/>
      <c r="D132" s="100" t="s">
        <v>211</v>
      </c>
      <c r="E132" s="36" t="s">
        <v>212</v>
      </c>
      <c r="F132" s="37"/>
      <c r="G132" s="37"/>
      <c r="H132" s="97"/>
      <c r="I132" s="55">
        <v>0.05</v>
      </c>
      <c r="J132" s="96">
        <f>((I144+J127+J128)/(1-(I129)))*I132</f>
        <v>0</v>
      </c>
      <c r="K132" s="43"/>
      <c r="L132" s="34"/>
      <c r="M132" s="98" t="s">
        <v>213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128" t="s">
        <v>214</v>
      </c>
      <c r="C133" s="123"/>
      <c r="D133" s="100" t="s">
        <v>215</v>
      </c>
      <c r="E133" s="36"/>
      <c r="F133" s="37"/>
      <c r="G133" s="37"/>
      <c r="H133" s="97"/>
      <c r="I133" s="55">
        <v>0</v>
      </c>
      <c r="J133" s="96">
        <f>((I144+J127+J128)/(1-(I129)))*I133</f>
        <v>0</v>
      </c>
      <c r="K133" s="43"/>
      <c r="L133" s="34"/>
      <c r="M133" s="98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29" t="s">
        <v>118</v>
      </c>
      <c r="C134" s="122"/>
      <c r="D134" s="122"/>
      <c r="E134" s="122"/>
      <c r="F134" s="122"/>
      <c r="G134" s="122"/>
      <c r="H134" s="123"/>
      <c r="I134" s="101"/>
      <c r="J134" s="67">
        <f>SUM(J127:J133)</f>
        <v>0</v>
      </c>
      <c r="K134" s="102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130"/>
      <c r="C135" s="131"/>
      <c r="D135" s="131"/>
      <c r="E135" s="131"/>
      <c r="F135" s="131"/>
      <c r="G135" s="131"/>
      <c r="H135" s="131"/>
      <c r="I135" s="131"/>
      <c r="J135" s="132"/>
      <c r="K135" s="103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133" t="s">
        <v>216</v>
      </c>
      <c r="C136" s="134"/>
      <c r="D136" s="134"/>
      <c r="E136" s="134"/>
      <c r="F136" s="134"/>
      <c r="G136" s="134"/>
      <c r="H136" s="134"/>
      <c r="I136" s="134"/>
      <c r="J136" s="135"/>
      <c r="K136" s="10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136"/>
      <c r="C137" s="137"/>
      <c r="D137" s="137"/>
      <c r="E137" s="137"/>
      <c r="F137" s="137"/>
      <c r="G137" s="137"/>
      <c r="H137" s="137"/>
      <c r="I137" s="137"/>
      <c r="J137" s="138"/>
      <c r="K137" s="103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78" t="s">
        <v>217</v>
      </c>
      <c r="C138" s="122"/>
      <c r="D138" s="122"/>
      <c r="E138" s="122"/>
      <c r="F138" s="122"/>
      <c r="G138" s="122"/>
      <c r="H138" s="123"/>
      <c r="I138" s="179" t="s">
        <v>59</v>
      </c>
      <c r="J138" s="141"/>
      <c r="K138" s="105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22</v>
      </c>
      <c r="C139" s="143" t="s">
        <v>218</v>
      </c>
      <c r="D139" s="122"/>
      <c r="E139" s="122"/>
      <c r="F139" s="122"/>
      <c r="G139" s="122"/>
      <c r="H139" s="123"/>
      <c r="I139" s="148">
        <f>I41</f>
        <v>0</v>
      </c>
      <c r="J139" s="141"/>
      <c r="K139" s="43"/>
      <c r="L139" s="34"/>
      <c r="M139" s="12" t="s">
        <v>219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25</v>
      </c>
      <c r="C140" s="143" t="s">
        <v>220</v>
      </c>
      <c r="D140" s="122"/>
      <c r="E140" s="122"/>
      <c r="F140" s="122"/>
      <c r="G140" s="122"/>
      <c r="H140" s="123"/>
      <c r="I140" s="148">
        <f>I82</f>
        <v>0</v>
      </c>
      <c r="J140" s="141"/>
      <c r="K140" s="43"/>
      <c r="L140" s="34"/>
      <c r="M140" s="12" t="s">
        <v>221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28</v>
      </c>
      <c r="C141" s="143" t="s">
        <v>222</v>
      </c>
      <c r="D141" s="122"/>
      <c r="E141" s="122"/>
      <c r="F141" s="122"/>
      <c r="G141" s="122"/>
      <c r="H141" s="123"/>
      <c r="I141" s="148">
        <f>I92</f>
        <v>0</v>
      </c>
      <c r="J141" s="141"/>
      <c r="K141" s="43"/>
      <c r="L141" s="34"/>
      <c r="M141" s="12" t="s">
        <v>223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31</v>
      </c>
      <c r="C142" s="143" t="s">
        <v>224</v>
      </c>
      <c r="D142" s="122"/>
      <c r="E142" s="122"/>
      <c r="F142" s="122"/>
      <c r="G142" s="122"/>
      <c r="H142" s="123"/>
      <c r="I142" s="148">
        <f>I115</f>
        <v>0</v>
      </c>
      <c r="J142" s="141"/>
      <c r="K142" s="43"/>
      <c r="L142" s="34"/>
      <c r="M142" s="12" t="s">
        <v>225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70</v>
      </c>
      <c r="C143" s="143" t="s">
        <v>226</v>
      </c>
      <c r="D143" s="122"/>
      <c r="E143" s="122"/>
      <c r="F143" s="122"/>
      <c r="G143" s="122"/>
      <c r="H143" s="123"/>
      <c r="I143" s="148">
        <f>I123</f>
        <v>0</v>
      </c>
      <c r="J143" s="141"/>
      <c r="K143" s="43"/>
      <c r="L143" s="34"/>
      <c r="M143" s="12" t="s">
        <v>227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29" t="s">
        <v>228</v>
      </c>
      <c r="C144" s="122"/>
      <c r="D144" s="122"/>
      <c r="E144" s="122"/>
      <c r="F144" s="122"/>
      <c r="G144" s="122"/>
      <c r="H144" s="123"/>
      <c r="I144" s="147">
        <f>SUM(I139:J143)</f>
        <v>0</v>
      </c>
      <c r="J144" s="141"/>
      <c r="K144" s="102"/>
      <c r="L144" s="34"/>
      <c r="M144" s="12" t="s">
        <v>141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73</v>
      </c>
      <c r="C145" s="143" t="s">
        <v>229</v>
      </c>
      <c r="D145" s="122"/>
      <c r="E145" s="122"/>
      <c r="F145" s="122"/>
      <c r="G145" s="122"/>
      <c r="H145" s="123"/>
      <c r="I145" s="148">
        <f>J134</f>
        <v>0</v>
      </c>
      <c r="J145" s="141"/>
      <c r="K145" s="43"/>
      <c r="L145" s="34"/>
      <c r="M145" s="12" t="s">
        <v>230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71" t="s">
        <v>231</v>
      </c>
      <c r="C146" s="172"/>
      <c r="D146" s="172"/>
      <c r="E146" s="172"/>
      <c r="F146" s="172"/>
      <c r="G146" s="172"/>
      <c r="H146" s="173"/>
      <c r="I146" s="174">
        <f>I144+I145</f>
        <v>0</v>
      </c>
      <c r="J146" s="175"/>
      <c r="K146" s="102"/>
      <c r="L146" s="34"/>
      <c r="M146" s="12" t="s">
        <v>232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76"/>
      <c r="C147" s="137"/>
      <c r="D147" s="137"/>
      <c r="E147" s="137"/>
      <c r="F147" s="137"/>
      <c r="G147" s="137"/>
      <c r="H147" s="137"/>
      <c r="I147" s="137"/>
      <c r="J147" s="137"/>
      <c r="K147" s="103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57" t="s">
        <v>233</v>
      </c>
      <c r="C148" s="134"/>
      <c r="D148" s="134"/>
      <c r="E148" s="134"/>
      <c r="F148" s="134"/>
      <c r="G148" s="134"/>
      <c r="H148" s="134"/>
      <c r="I148" s="134"/>
      <c r="J148" s="158"/>
      <c r="K148" s="10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6"/>
      <c r="C149" s="34"/>
      <c r="D149" s="34"/>
      <c r="E149" s="34"/>
      <c r="F149" s="34"/>
      <c r="G149" s="34"/>
      <c r="H149" s="34"/>
      <c r="I149" s="34"/>
      <c r="J149" s="34"/>
      <c r="K149" s="103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25" t="s">
        <v>234</v>
      </c>
      <c r="C150" s="123"/>
      <c r="D150" s="107" t="s">
        <v>235</v>
      </c>
      <c r="E150" s="107" t="s">
        <v>236</v>
      </c>
      <c r="F150" s="170" t="s">
        <v>237</v>
      </c>
      <c r="G150" s="123"/>
      <c r="H150" s="107" t="s">
        <v>238</v>
      </c>
      <c r="I150" s="170" t="s">
        <v>239</v>
      </c>
      <c r="J150" s="123"/>
      <c r="K150" s="103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63" t="str">
        <f>I23</f>
        <v>Posto de Serviço</v>
      </c>
      <c r="C151" s="123"/>
      <c r="D151" s="108">
        <f>I146</f>
        <v>0</v>
      </c>
      <c r="E151" s="38">
        <v>1</v>
      </c>
      <c r="F151" s="162">
        <f>D151*E151</f>
        <v>0</v>
      </c>
      <c r="G151" s="123"/>
      <c r="H151" s="61">
        <f>I16</f>
        <v>11</v>
      </c>
      <c r="I151" s="164">
        <f>F151*H151</f>
        <v>0</v>
      </c>
      <c r="J151" s="123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65" t="s">
        <v>240</v>
      </c>
      <c r="C152" s="122"/>
      <c r="D152" s="122"/>
      <c r="E152" s="122"/>
      <c r="F152" s="122"/>
      <c r="G152" s="122"/>
      <c r="H152" s="123"/>
      <c r="I152" s="156">
        <f>I151</f>
        <v>0</v>
      </c>
      <c r="J152" s="123"/>
      <c r="K152" s="109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66" t="s">
        <v>241</v>
      </c>
      <c r="C153" s="122"/>
      <c r="D153" s="122"/>
      <c r="E153" s="122"/>
      <c r="F153" s="122"/>
      <c r="G153" s="122"/>
      <c r="H153" s="123"/>
      <c r="I153" s="156"/>
      <c r="J153" s="123"/>
      <c r="K153" s="109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155" t="s">
        <v>242</v>
      </c>
      <c r="C154" s="122"/>
      <c r="D154" s="122"/>
      <c r="E154" s="122"/>
      <c r="F154" s="122"/>
      <c r="G154" s="122"/>
      <c r="H154" s="123"/>
      <c r="I154" s="156">
        <f>I152+I153</f>
        <v>0</v>
      </c>
      <c r="J154" s="123"/>
      <c r="K154" s="109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10"/>
      <c r="C155" s="12"/>
      <c r="D155" s="111"/>
      <c r="E155" s="34"/>
      <c r="F155" s="34"/>
      <c r="G155" s="34"/>
      <c r="H155" s="34"/>
      <c r="I155" s="34"/>
      <c r="J155" s="34"/>
      <c r="K155" s="109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57" t="s">
        <v>243</v>
      </c>
      <c r="C156" s="134"/>
      <c r="D156" s="134"/>
      <c r="E156" s="134"/>
      <c r="F156" s="134"/>
      <c r="G156" s="134"/>
      <c r="H156" s="134"/>
      <c r="I156" s="134"/>
      <c r="J156" s="158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6"/>
      <c r="C157" s="34"/>
      <c r="D157" s="34"/>
      <c r="E157" s="34"/>
      <c r="F157" s="34"/>
      <c r="G157" s="34"/>
      <c r="H157" s="34"/>
      <c r="I157" s="34"/>
      <c r="J157" s="34"/>
      <c r="K157" s="109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159" t="s">
        <v>244</v>
      </c>
      <c r="C158" s="122"/>
      <c r="D158" s="122"/>
      <c r="E158" s="122"/>
      <c r="F158" s="122"/>
      <c r="G158" s="122"/>
      <c r="H158" s="122"/>
      <c r="I158" s="122"/>
      <c r="J158" s="123"/>
      <c r="K158" s="102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160" t="s">
        <v>245</v>
      </c>
      <c r="C159" s="122"/>
      <c r="D159" s="122"/>
      <c r="E159" s="122"/>
      <c r="F159" s="122"/>
      <c r="G159" s="122"/>
      <c r="H159" s="123"/>
      <c r="I159" s="161" t="s">
        <v>246</v>
      </c>
      <c r="J159" s="123"/>
      <c r="K159" s="103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67" t="s">
        <v>247</v>
      </c>
      <c r="C160" s="122"/>
      <c r="D160" s="122"/>
      <c r="E160" s="122"/>
      <c r="F160" s="122"/>
      <c r="G160" s="122"/>
      <c r="H160" s="123"/>
      <c r="I160" s="162">
        <f>I154</f>
        <v>0</v>
      </c>
      <c r="J160" s="12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67" t="s">
        <v>248</v>
      </c>
      <c r="C161" s="122"/>
      <c r="D161" s="122"/>
      <c r="E161" s="122"/>
      <c r="F161" s="122"/>
      <c r="G161" s="122"/>
      <c r="H161" s="123"/>
      <c r="I161" s="168">
        <f>H12</f>
        <v>30</v>
      </c>
      <c r="J161" s="169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151" t="s">
        <v>249</v>
      </c>
      <c r="C162" s="122"/>
      <c r="D162" s="122"/>
      <c r="E162" s="122"/>
      <c r="F162" s="122"/>
      <c r="G162" s="122"/>
      <c r="H162" s="152"/>
      <c r="I162" s="153">
        <f>I160*I161</f>
        <v>0</v>
      </c>
      <c r="J162" s="15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:J1"/>
    <mergeCell ref="B2:J2"/>
    <mergeCell ref="E3:H3"/>
    <mergeCell ref="E4:F4"/>
    <mergeCell ref="B6:J6"/>
    <mergeCell ref="B7:J7"/>
    <mergeCell ref="B8:J8"/>
    <mergeCell ref="C9:G9"/>
    <mergeCell ref="H9:J9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>
      <selection activeCell="I26" sqref="I26:J26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9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3" max="13" width="14.4257812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219" t="s">
        <v>12</v>
      </c>
      <c r="C1" s="220"/>
      <c r="D1" s="220"/>
      <c r="E1" s="220"/>
      <c r="F1" s="220"/>
      <c r="G1" s="220"/>
      <c r="H1" s="220"/>
      <c r="I1" s="220"/>
      <c r="J1" s="221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80"/>
      <c r="C2" s="134"/>
      <c r="D2" s="134"/>
      <c r="E2" s="134"/>
      <c r="F2" s="134"/>
      <c r="G2" s="134"/>
      <c r="H2" s="134"/>
      <c r="I2" s="134"/>
      <c r="J2" s="135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13</v>
      </c>
      <c r="E3" s="222"/>
      <c r="F3" s="134"/>
      <c r="G3" s="134"/>
      <c r="H3" s="158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14</v>
      </c>
      <c r="E4" s="223"/>
      <c r="F4" s="137"/>
      <c r="G4" s="15" t="s">
        <v>15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16</v>
      </c>
      <c r="E5" s="16" t="s">
        <v>17</v>
      </c>
      <c r="F5" s="11" t="s">
        <v>18</v>
      </c>
      <c r="G5" s="16" t="s">
        <v>19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80"/>
      <c r="C6" s="134"/>
      <c r="D6" s="134"/>
      <c r="E6" s="134"/>
      <c r="F6" s="134"/>
      <c r="G6" s="134"/>
      <c r="H6" s="134"/>
      <c r="I6" s="134"/>
      <c r="J6" s="135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218" t="s">
        <v>20</v>
      </c>
      <c r="C7" s="134"/>
      <c r="D7" s="134"/>
      <c r="E7" s="134"/>
      <c r="F7" s="134"/>
      <c r="G7" s="134"/>
      <c r="H7" s="134"/>
      <c r="I7" s="134"/>
      <c r="J7" s="135"/>
      <c r="K7" s="14"/>
      <c r="L7" s="8"/>
      <c r="M7" s="17" t="s">
        <v>21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80"/>
      <c r="C8" s="134"/>
      <c r="D8" s="134"/>
      <c r="E8" s="134"/>
      <c r="F8" s="134"/>
      <c r="G8" s="134"/>
      <c r="H8" s="134"/>
      <c r="I8" s="134"/>
      <c r="J8" s="135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22</v>
      </c>
      <c r="C9" s="208" t="s">
        <v>23</v>
      </c>
      <c r="D9" s="122"/>
      <c r="E9" s="122"/>
      <c r="F9" s="122"/>
      <c r="G9" s="123"/>
      <c r="H9" s="224"/>
      <c r="I9" s="122"/>
      <c r="J9" s="141"/>
      <c r="K9" s="19"/>
      <c r="L9" s="8"/>
      <c r="M9" s="8" t="s">
        <v>24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25</v>
      </c>
      <c r="C10" s="208" t="s">
        <v>26</v>
      </c>
      <c r="D10" s="122"/>
      <c r="E10" s="122"/>
      <c r="F10" s="122"/>
      <c r="G10" s="123"/>
      <c r="H10" s="163"/>
      <c r="I10" s="122"/>
      <c r="J10" s="141"/>
      <c r="K10" s="19"/>
      <c r="L10" s="8"/>
      <c r="M10" s="8" t="s">
        <v>27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28</v>
      </c>
      <c r="C11" s="208" t="s">
        <v>29</v>
      </c>
      <c r="D11" s="122"/>
      <c r="E11" s="122"/>
      <c r="F11" s="122"/>
      <c r="G11" s="152"/>
      <c r="H11" s="214"/>
      <c r="I11" s="122"/>
      <c r="J11" s="141"/>
      <c r="K11" s="9"/>
      <c r="L11" s="8"/>
      <c r="M11" s="8" t="s">
        <v>30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31</v>
      </c>
      <c r="C12" s="21" t="s">
        <v>32</v>
      </c>
      <c r="D12" s="22"/>
      <c r="E12" s="22"/>
      <c r="F12" s="22"/>
      <c r="G12" s="22"/>
      <c r="H12" s="214">
        <v>30</v>
      </c>
      <c r="I12" s="122"/>
      <c r="J12" s="141"/>
      <c r="K12" s="9"/>
      <c r="L12" s="8"/>
      <c r="M12" s="8" t="s">
        <v>33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80"/>
      <c r="C13" s="134"/>
      <c r="D13" s="134"/>
      <c r="E13" s="134"/>
      <c r="F13" s="134"/>
      <c r="G13" s="134"/>
      <c r="H13" s="134"/>
      <c r="I13" s="134"/>
      <c r="J13" s="135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218" t="s">
        <v>34</v>
      </c>
      <c r="C14" s="134"/>
      <c r="D14" s="134"/>
      <c r="E14" s="134"/>
      <c r="F14" s="134"/>
      <c r="G14" s="134"/>
      <c r="H14" s="134"/>
      <c r="I14" s="134"/>
      <c r="J14" s="135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213" t="s">
        <v>35</v>
      </c>
      <c r="D15" s="122"/>
      <c r="E15" s="122"/>
      <c r="F15" s="122"/>
      <c r="G15" s="122"/>
      <c r="H15" s="123"/>
      <c r="I15" s="214" t="s">
        <v>36</v>
      </c>
      <c r="J15" s="141"/>
      <c r="K15" s="9"/>
      <c r="L15" s="8"/>
      <c r="M15" s="8" t="s">
        <v>37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213" t="s">
        <v>38</v>
      </c>
      <c r="D16" s="122"/>
      <c r="E16" s="122"/>
      <c r="F16" s="122"/>
      <c r="G16" s="122"/>
      <c r="H16" s="123"/>
      <c r="I16" s="214">
        <v>1</v>
      </c>
      <c r="J16" s="141"/>
      <c r="K16" s="9"/>
      <c r="L16" s="8"/>
      <c r="M16" s="8" t="s">
        <v>39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40</v>
      </c>
      <c r="D17" s="215" t="s">
        <v>255</v>
      </c>
      <c r="E17" s="122"/>
      <c r="F17" s="122"/>
      <c r="G17" s="122"/>
      <c r="H17" s="122"/>
      <c r="I17" s="122"/>
      <c r="J17" s="141"/>
      <c r="K17" s="9"/>
      <c r="L17" s="8"/>
      <c r="M17" s="8" t="s">
        <v>42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80"/>
      <c r="C18" s="134"/>
      <c r="D18" s="134"/>
      <c r="E18" s="134"/>
      <c r="F18" s="134"/>
      <c r="G18" s="134"/>
      <c r="H18" s="134"/>
      <c r="I18" s="134"/>
      <c r="J18" s="135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216" t="s">
        <v>43</v>
      </c>
      <c r="C19" s="134"/>
      <c r="D19" s="134"/>
      <c r="E19" s="134"/>
      <c r="F19" s="134"/>
      <c r="G19" s="134"/>
      <c r="H19" s="134"/>
      <c r="I19" s="134"/>
      <c r="J19" s="135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80"/>
      <c r="C20" s="134"/>
      <c r="D20" s="134"/>
      <c r="E20" s="134"/>
      <c r="F20" s="134"/>
      <c r="G20" s="134"/>
      <c r="H20" s="134"/>
      <c r="I20" s="134"/>
      <c r="J20" s="135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217" t="s">
        <v>44</v>
      </c>
      <c r="C21" s="183"/>
      <c r="D21" s="183"/>
      <c r="E21" s="183"/>
      <c r="F21" s="183"/>
      <c r="G21" s="183"/>
      <c r="H21" s="183"/>
      <c r="I21" s="183"/>
      <c r="J21" s="184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78" t="s">
        <v>45</v>
      </c>
      <c r="C22" s="122"/>
      <c r="D22" s="122"/>
      <c r="E22" s="122"/>
      <c r="F22" s="122"/>
      <c r="G22" s="122"/>
      <c r="H22" s="122"/>
      <c r="I22" s="122"/>
      <c r="J22" s="141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77" t="s">
        <v>46</v>
      </c>
      <c r="D23" s="122"/>
      <c r="E23" s="122"/>
      <c r="F23" s="122"/>
      <c r="G23" s="122"/>
      <c r="H23" s="123"/>
      <c r="I23" s="210" t="s">
        <v>36</v>
      </c>
      <c r="J23" s="141"/>
      <c r="K23" s="25"/>
      <c r="L23" s="8"/>
      <c r="M23" s="8" t="s">
        <v>47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77" t="s">
        <v>48</v>
      </c>
      <c r="D24" s="122"/>
      <c r="E24" s="122"/>
      <c r="F24" s="122"/>
      <c r="G24" s="122"/>
      <c r="H24" s="123"/>
      <c r="I24" s="210" t="s">
        <v>49</v>
      </c>
      <c r="J24" s="141"/>
      <c r="K24" s="25"/>
      <c r="L24" s="8"/>
      <c r="M24" s="8" t="s">
        <v>50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77" t="s">
        <v>51</v>
      </c>
      <c r="D25" s="122"/>
      <c r="E25" s="122"/>
      <c r="F25" s="122"/>
      <c r="G25" s="122"/>
      <c r="H25" s="123"/>
      <c r="I25" s="211">
        <v>0</v>
      </c>
      <c r="J25" s="141"/>
      <c r="K25" s="27"/>
      <c r="L25" s="8"/>
      <c r="M25" s="8" t="s">
        <v>52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77" t="s">
        <v>53</v>
      </c>
      <c r="D26" s="122"/>
      <c r="E26" s="122"/>
      <c r="F26" s="122"/>
      <c r="G26" s="122"/>
      <c r="H26" s="123"/>
      <c r="I26" s="210"/>
      <c r="J26" s="141"/>
      <c r="K26" s="28"/>
      <c r="L26" s="8"/>
      <c r="M26" s="8" t="s">
        <v>54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77" t="s">
        <v>55</v>
      </c>
      <c r="D27" s="122"/>
      <c r="E27" s="122"/>
      <c r="F27" s="122"/>
      <c r="G27" s="122"/>
      <c r="H27" s="123"/>
      <c r="I27" s="212"/>
      <c r="J27" s="141"/>
      <c r="K27" s="28"/>
      <c r="L27" s="8"/>
      <c r="M27" s="8" t="s">
        <v>56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202"/>
      <c r="C28" s="131"/>
      <c r="D28" s="131"/>
      <c r="E28" s="131"/>
      <c r="F28" s="131"/>
      <c r="G28" s="131"/>
      <c r="H28" s="131"/>
      <c r="I28" s="131"/>
      <c r="J28" s="132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0" t="s">
        <v>57</v>
      </c>
      <c r="C29" s="122"/>
      <c r="D29" s="122"/>
      <c r="E29" s="122"/>
      <c r="F29" s="122"/>
      <c r="G29" s="122"/>
      <c r="H29" s="122"/>
      <c r="I29" s="122"/>
      <c r="J29" s="141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2" t="s">
        <v>58</v>
      </c>
      <c r="D30" s="122"/>
      <c r="E30" s="122"/>
      <c r="F30" s="122"/>
      <c r="G30" s="122"/>
      <c r="H30" s="123"/>
      <c r="I30" s="207" t="s">
        <v>59</v>
      </c>
      <c r="J30" s="141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22</v>
      </c>
      <c r="C31" s="208" t="s">
        <v>60</v>
      </c>
      <c r="D31" s="122"/>
      <c r="E31" s="122"/>
      <c r="F31" s="122"/>
      <c r="G31" s="122"/>
      <c r="H31" s="123"/>
      <c r="I31" s="148">
        <v>0</v>
      </c>
      <c r="J31" s="141"/>
      <c r="K31" s="33" t="e">
        <f>((I31/(I25/220)))</f>
        <v>#DIV/0!</v>
      </c>
      <c r="L31" s="34"/>
      <c r="M31" s="200" t="s">
        <v>61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5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25</v>
      </c>
      <c r="C32" s="36" t="s">
        <v>62</v>
      </c>
      <c r="D32" s="37"/>
      <c r="E32" s="38" t="s">
        <v>63</v>
      </c>
      <c r="F32" s="38" t="s">
        <v>64</v>
      </c>
      <c r="G32" s="37"/>
      <c r="H32" s="39">
        <v>0.3</v>
      </c>
      <c r="I32" s="148">
        <f>IF(F32="N",0,I31*H32)</f>
        <v>0</v>
      </c>
      <c r="J32" s="141"/>
      <c r="K32" s="40"/>
      <c r="L32" s="8"/>
      <c r="M32" s="200" t="s">
        <v>65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28</v>
      </c>
      <c r="C33" s="36" t="s">
        <v>66</v>
      </c>
      <c r="D33" s="37"/>
      <c r="E33" s="38" t="s">
        <v>63</v>
      </c>
      <c r="F33" s="38" t="s">
        <v>251</v>
      </c>
      <c r="G33" s="41">
        <v>0</v>
      </c>
      <c r="H33" s="39">
        <v>0.2</v>
      </c>
      <c r="I33" s="209">
        <f>IF(F33="N",0,G33*H33)</f>
        <v>0</v>
      </c>
      <c r="J33" s="141"/>
      <c r="K33" s="40"/>
      <c r="L33" s="8"/>
      <c r="M33" s="42" t="s">
        <v>67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31</v>
      </c>
      <c r="C34" s="36" t="s">
        <v>68</v>
      </c>
      <c r="D34" s="37"/>
      <c r="E34" s="38" t="s">
        <v>63</v>
      </c>
      <c r="F34" s="38" t="s">
        <v>64</v>
      </c>
      <c r="G34" s="41">
        <f>IF(F34="N",0,I31+I32+I33)</f>
        <v>0</v>
      </c>
      <c r="H34" s="39">
        <v>0.25</v>
      </c>
      <c r="I34" s="148">
        <f>IF(F34="N",0,(G34/220)*H34*7*15.2)</f>
        <v>0</v>
      </c>
      <c r="J34" s="141"/>
      <c r="K34" s="43"/>
      <c r="L34" s="8"/>
      <c r="M34" s="42" t="s">
        <v>69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70</v>
      </c>
      <c r="C35" s="36" t="s">
        <v>71</v>
      </c>
      <c r="D35" s="37"/>
      <c r="E35" s="37"/>
      <c r="F35" s="37"/>
      <c r="G35" s="38" t="s">
        <v>63</v>
      </c>
      <c r="H35" s="44" t="s">
        <v>64</v>
      </c>
      <c r="I35" s="148">
        <f>IF(H35="N",0,(G34/220)*0.1429*7*15.2*H34)</f>
        <v>0</v>
      </c>
      <c r="J35" s="141"/>
      <c r="K35" s="43"/>
      <c r="L35" s="8"/>
      <c r="M35" s="8" t="s">
        <v>72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73</v>
      </c>
      <c r="C36" s="167" t="s">
        <v>74</v>
      </c>
      <c r="D36" s="122"/>
      <c r="E36" s="122"/>
      <c r="F36" s="122"/>
      <c r="G36" s="122"/>
      <c r="H36" s="123"/>
      <c r="I36" s="146">
        <v>0</v>
      </c>
      <c r="J36" s="141"/>
      <c r="K36" s="34"/>
      <c r="L36" s="8"/>
      <c r="M36" s="203"/>
      <c r="N36" s="158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75</v>
      </c>
      <c r="C37" s="167" t="s">
        <v>76</v>
      </c>
      <c r="D37" s="122"/>
      <c r="E37" s="122"/>
      <c r="F37" s="122"/>
      <c r="G37" s="122"/>
      <c r="H37" s="123"/>
      <c r="I37" s="146">
        <v>0</v>
      </c>
      <c r="J37" s="141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205" t="s">
        <v>77</v>
      </c>
      <c r="C38" s="122"/>
      <c r="D38" s="122"/>
      <c r="E38" s="122"/>
      <c r="F38" s="122"/>
      <c r="G38" s="122"/>
      <c r="H38" s="123"/>
      <c r="I38" s="206">
        <f>SUM(I31:J37)</f>
        <v>0</v>
      </c>
      <c r="J38" s="141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78</v>
      </c>
      <c r="C39" s="36" t="s">
        <v>79</v>
      </c>
      <c r="D39" s="37"/>
      <c r="E39" s="38" t="s">
        <v>63</v>
      </c>
      <c r="F39" s="38" t="s">
        <v>64</v>
      </c>
      <c r="G39" s="41">
        <f>IF(F39="N",0,I31+I32+I33)</f>
        <v>0</v>
      </c>
      <c r="H39" s="39">
        <v>0.5</v>
      </c>
      <c r="I39" s="146">
        <f>IF(F39="N",0,(G39/220)*(1+H39)*15)</f>
        <v>0</v>
      </c>
      <c r="J39" s="141"/>
      <c r="K39" s="34"/>
      <c r="L39" s="8"/>
      <c r="M39" s="47" t="s">
        <v>80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81</v>
      </c>
      <c r="C40" s="177" t="s">
        <v>76</v>
      </c>
      <c r="D40" s="122"/>
      <c r="E40" s="122"/>
      <c r="F40" s="122"/>
      <c r="G40" s="122"/>
      <c r="H40" s="123"/>
      <c r="I40" s="204">
        <v>0</v>
      </c>
      <c r="J40" s="194"/>
      <c r="K40" s="48"/>
      <c r="L40" s="34"/>
      <c r="M40" s="200"/>
      <c r="N40" s="15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29" t="s">
        <v>82</v>
      </c>
      <c r="C41" s="122"/>
      <c r="D41" s="122"/>
      <c r="E41" s="122"/>
      <c r="F41" s="122"/>
      <c r="G41" s="122"/>
      <c r="H41" s="123"/>
      <c r="I41" s="147">
        <f>SUM(I38:J40)</f>
        <v>0</v>
      </c>
      <c r="J41" s="141"/>
      <c r="K41" s="49"/>
      <c r="L41" s="8"/>
      <c r="M41" s="8" t="s">
        <v>83</v>
      </c>
      <c r="N41" s="8"/>
      <c r="O41" s="201"/>
      <c r="P41" s="13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202"/>
      <c r="C42" s="131"/>
      <c r="D42" s="131"/>
      <c r="E42" s="131"/>
      <c r="F42" s="131"/>
      <c r="G42" s="131"/>
      <c r="H42" s="131"/>
      <c r="I42" s="131"/>
      <c r="J42" s="132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0" t="s">
        <v>84</v>
      </c>
      <c r="C43" s="122"/>
      <c r="D43" s="122"/>
      <c r="E43" s="122"/>
      <c r="F43" s="122"/>
      <c r="G43" s="122"/>
      <c r="H43" s="122"/>
      <c r="I43" s="122"/>
      <c r="J43" s="141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78" t="s">
        <v>85</v>
      </c>
      <c r="C44" s="122"/>
      <c r="D44" s="122"/>
      <c r="E44" s="122"/>
      <c r="F44" s="122"/>
      <c r="G44" s="122"/>
      <c r="H44" s="122"/>
      <c r="I44" s="122"/>
      <c r="J44" s="141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86</v>
      </c>
      <c r="C45" s="142" t="s">
        <v>87</v>
      </c>
      <c r="D45" s="122"/>
      <c r="E45" s="122"/>
      <c r="F45" s="122"/>
      <c r="G45" s="122"/>
      <c r="H45" s="123"/>
      <c r="I45" s="50" t="s">
        <v>88</v>
      </c>
      <c r="J45" s="51" t="s">
        <v>59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22</v>
      </c>
      <c r="C46" s="177" t="s">
        <v>89</v>
      </c>
      <c r="D46" s="122"/>
      <c r="E46" s="122"/>
      <c r="F46" s="122"/>
      <c r="G46" s="122"/>
      <c r="H46" s="123"/>
      <c r="I46" s="52">
        <f>1/12</f>
        <v>8.3333333333333329E-2</v>
      </c>
      <c r="J46" s="53">
        <f>I46*I41</f>
        <v>0</v>
      </c>
      <c r="K46" s="9"/>
      <c r="L46" s="8"/>
      <c r="M46" s="200" t="s">
        <v>90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5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25</v>
      </c>
      <c r="C47" s="177" t="s">
        <v>91</v>
      </c>
      <c r="D47" s="122"/>
      <c r="E47" s="122"/>
      <c r="F47" s="122"/>
      <c r="G47" s="122"/>
      <c r="H47" s="123"/>
      <c r="I47" s="54">
        <v>0.121</v>
      </c>
      <c r="J47" s="53">
        <f>I47*I41</f>
        <v>0</v>
      </c>
      <c r="K47" s="9"/>
      <c r="L47" s="8"/>
      <c r="M47" s="200" t="s">
        <v>92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5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28</v>
      </c>
      <c r="C48" s="143" t="s">
        <v>93</v>
      </c>
      <c r="D48" s="122"/>
      <c r="E48" s="122"/>
      <c r="F48" s="122"/>
      <c r="G48" s="122"/>
      <c r="H48" s="123"/>
      <c r="I48" s="55">
        <f>(I46+I47)*I61</f>
        <v>7.1108000000000005E-2</v>
      </c>
      <c r="J48" s="56">
        <f>I48*I41</f>
        <v>0</v>
      </c>
      <c r="K48" s="9"/>
      <c r="L48" s="8"/>
      <c r="M48" s="200" t="s">
        <v>94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5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29" t="s">
        <v>95</v>
      </c>
      <c r="C49" s="122"/>
      <c r="D49" s="122"/>
      <c r="E49" s="122"/>
      <c r="F49" s="122"/>
      <c r="G49" s="122"/>
      <c r="H49" s="123"/>
      <c r="I49" s="147">
        <f>SUM(J46:J48)</f>
        <v>0</v>
      </c>
      <c r="J49" s="141"/>
      <c r="K49" s="9"/>
      <c r="L49" s="8"/>
      <c r="M49" s="8" t="s">
        <v>96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85"/>
      <c r="C50" s="122"/>
      <c r="D50" s="122"/>
      <c r="E50" s="122"/>
      <c r="F50" s="122"/>
      <c r="G50" s="122"/>
      <c r="H50" s="122"/>
      <c r="I50" s="122"/>
      <c r="J50" s="141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78" t="s">
        <v>97</v>
      </c>
      <c r="C51" s="122"/>
      <c r="D51" s="122"/>
      <c r="E51" s="122"/>
      <c r="F51" s="122"/>
      <c r="G51" s="122"/>
      <c r="H51" s="122"/>
      <c r="I51" s="122"/>
      <c r="J51" s="141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98</v>
      </c>
      <c r="C52" s="142" t="s">
        <v>99</v>
      </c>
      <c r="D52" s="122"/>
      <c r="E52" s="122"/>
      <c r="F52" s="122"/>
      <c r="G52" s="122"/>
      <c r="H52" s="123"/>
      <c r="I52" s="50" t="s">
        <v>88</v>
      </c>
      <c r="J52" s="51" t="s">
        <v>59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22</v>
      </c>
      <c r="C53" s="177" t="s">
        <v>100</v>
      </c>
      <c r="D53" s="122"/>
      <c r="E53" s="122"/>
      <c r="F53" s="122"/>
      <c r="G53" s="122"/>
      <c r="H53" s="123"/>
      <c r="I53" s="52">
        <v>0.2</v>
      </c>
      <c r="J53" s="57">
        <f t="shared" ref="J53:J60" si="0">I53*$I$38</f>
        <v>0</v>
      </c>
      <c r="K53" s="9"/>
      <c r="L53" s="58"/>
      <c r="M53" s="8" t="s">
        <v>101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25</v>
      </c>
      <c r="C54" s="177" t="s">
        <v>102</v>
      </c>
      <c r="D54" s="122"/>
      <c r="E54" s="122"/>
      <c r="F54" s="122"/>
      <c r="G54" s="122"/>
      <c r="H54" s="123"/>
      <c r="I54" s="52">
        <v>2.5000000000000001E-2</v>
      </c>
      <c r="J54" s="57">
        <f t="shared" si="0"/>
        <v>0</v>
      </c>
      <c r="K54" s="9"/>
      <c r="L54" s="58"/>
      <c r="M54" s="8" t="s">
        <v>103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28</v>
      </c>
      <c r="C55" s="59" t="s">
        <v>104</v>
      </c>
      <c r="D55" s="60"/>
      <c r="E55" s="61" t="s">
        <v>105</v>
      </c>
      <c r="F55" s="62">
        <v>1</v>
      </c>
      <c r="G55" s="63" t="s">
        <v>106</v>
      </c>
      <c r="H55" s="62">
        <v>1</v>
      </c>
      <c r="I55" s="64">
        <v>0.01</v>
      </c>
      <c r="J55" s="57">
        <f t="shared" si="0"/>
        <v>0</v>
      </c>
      <c r="K55" s="9"/>
      <c r="L55" s="58"/>
      <c r="M55" s="8" t="s">
        <v>107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31</v>
      </c>
      <c r="C56" s="177" t="s">
        <v>108</v>
      </c>
      <c r="D56" s="122"/>
      <c r="E56" s="122"/>
      <c r="F56" s="122"/>
      <c r="G56" s="122"/>
      <c r="H56" s="123"/>
      <c r="I56" s="52">
        <v>1.4999999999999999E-2</v>
      </c>
      <c r="J56" s="57">
        <f t="shared" si="0"/>
        <v>0</v>
      </c>
      <c r="K56" s="9"/>
      <c r="L56" s="58"/>
      <c r="M56" s="8" t="s">
        <v>109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70</v>
      </c>
      <c r="C57" s="177" t="s">
        <v>110</v>
      </c>
      <c r="D57" s="122"/>
      <c r="E57" s="122"/>
      <c r="F57" s="122"/>
      <c r="G57" s="122"/>
      <c r="H57" s="123"/>
      <c r="I57" s="65">
        <v>0.01</v>
      </c>
      <c r="J57" s="57">
        <f t="shared" si="0"/>
        <v>0</v>
      </c>
      <c r="K57" s="9"/>
      <c r="L57" s="58"/>
      <c r="M57" s="8" t="s">
        <v>111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73</v>
      </c>
      <c r="C58" s="177" t="s">
        <v>112</v>
      </c>
      <c r="D58" s="122"/>
      <c r="E58" s="122"/>
      <c r="F58" s="122"/>
      <c r="G58" s="122"/>
      <c r="H58" s="123"/>
      <c r="I58" s="52">
        <v>6.0000000000000001E-3</v>
      </c>
      <c r="J58" s="57">
        <f t="shared" si="0"/>
        <v>0</v>
      </c>
      <c r="K58" s="9"/>
      <c r="L58" s="58"/>
      <c r="M58" s="8" t="s">
        <v>113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75</v>
      </c>
      <c r="C59" s="177" t="s">
        <v>114</v>
      </c>
      <c r="D59" s="122"/>
      <c r="E59" s="122"/>
      <c r="F59" s="122"/>
      <c r="G59" s="122"/>
      <c r="H59" s="123"/>
      <c r="I59" s="52">
        <v>2E-3</v>
      </c>
      <c r="J59" s="57">
        <f t="shared" si="0"/>
        <v>0</v>
      </c>
      <c r="K59" s="9"/>
      <c r="L59" s="58"/>
      <c r="M59" s="8" t="s">
        <v>115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78</v>
      </c>
      <c r="C60" s="177" t="s">
        <v>116</v>
      </c>
      <c r="D60" s="122"/>
      <c r="E60" s="122"/>
      <c r="F60" s="122"/>
      <c r="G60" s="122"/>
      <c r="H60" s="123"/>
      <c r="I60" s="65">
        <v>0.08</v>
      </c>
      <c r="J60" s="57">
        <f t="shared" si="0"/>
        <v>0</v>
      </c>
      <c r="K60" s="9"/>
      <c r="L60" s="58"/>
      <c r="M60" s="8" t="s">
        <v>117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29" t="s">
        <v>118</v>
      </c>
      <c r="C61" s="122"/>
      <c r="D61" s="122"/>
      <c r="E61" s="122"/>
      <c r="F61" s="122"/>
      <c r="G61" s="122"/>
      <c r="H61" s="123"/>
      <c r="I61" s="66">
        <f t="shared" ref="I61:J61" si="1">SUM(I53:I60)</f>
        <v>0.34800000000000003</v>
      </c>
      <c r="J61" s="67">
        <f t="shared" si="1"/>
        <v>0</v>
      </c>
      <c r="K61" s="9"/>
      <c r="L61" s="58"/>
      <c r="M61" s="8" t="s">
        <v>119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85"/>
      <c r="C62" s="122"/>
      <c r="D62" s="122"/>
      <c r="E62" s="122"/>
      <c r="F62" s="122"/>
      <c r="G62" s="122"/>
      <c r="H62" s="122"/>
      <c r="I62" s="122"/>
      <c r="J62" s="141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29" t="s">
        <v>120</v>
      </c>
      <c r="C63" s="122"/>
      <c r="D63" s="122"/>
      <c r="E63" s="122"/>
      <c r="F63" s="122"/>
      <c r="G63" s="122"/>
      <c r="H63" s="122"/>
      <c r="I63" s="122"/>
      <c r="J63" s="141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121</v>
      </c>
      <c r="C64" s="142" t="s">
        <v>122</v>
      </c>
      <c r="D64" s="122"/>
      <c r="E64" s="122"/>
      <c r="F64" s="122"/>
      <c r="G64" s="122"/>
      <c r="H64" s="123"/>
      <c r="I64" s="150" t="s">
        <v>59</v>
      </c>
      <c r="J64" s="141"/>
      <c r="K64" s="6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87" t="s">
        <v>22</v>
      </c>
      <c r="C65" s="195" t="s">
        <v>123</v>
      </c>
      <c r="D65" s="69" t="s">
        <v>124</v>
      </c>
      <c r="E65" s="69" t="s">
        <v>125</v>
      </c>
      <c r="F65" s="69" t="s">
        <v>126</v>
      </c>
      <c r="G65" s="69" t="s">
        <v>127</v>
      </c>
      <c r="H65" s="69" t="s">
        <v>128</v>
      </c>
      <c r="I65" s="197">
        <f>IF(D66="N",0,(E66*F66*G66)-H66)</f>
        <v>0</v>
      </c>
      <c r="J65" s="198"/>
      <c r="K65" s="40"/>
      <c r="L65" s="8"/>
      <c r="M65" s="8" t="s">
        <v>129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96"/>
      <c r="AC65" s="154"/>
      <c r="AD65" s="196"/>
      <c r="AE65" s="154"/>
      <c r="AF65" s="196"/>
      <c r="AG65" s="154"/>
      <c r="AH65" s="8"/>
    </row>
    <row r="66" spans="1:34" ht="15" customHeight="1">
      <c r="A66" s="8"/>
      <c r="B66" s="188"/>
      <c r="C66" s="145"/>
      <c r="D66" s="69" t="s">
        <v>64</v>
      </c>
      <c r="E66" s="41">
        <v>0</v>
      </c>
      <c r="F66" s="69">
        <v>2</v>
      </c>
      <c r="G66" s="69">
        <v>22</v>
      </c>
      <c r="H66" s="41">
        <f>I31*0.06</f>
        <v>0</v>
      </c>
      <c r="I66" s="199">
        <f>IF(I65&gt;=0,I65,0)</f>
        <v>0</v>
      </c>
      <c r="J66" s="184"/>
      <c r="K66" s="40"/>
      <c r="L66" s="8"/>
      <c r="M66" s="8" t="s">
        <v>130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70"/>
      <c r="AC66" s="71"/>
      <c r="AD66" s="72"/>
      <c r="AE66" s="73"/>
      <c r="AF66" s="74"/>
      <c r="AG66" s="73"/>
      <c r="AH66" s="8"/>
    </row>
    <row r="67" spans="1:34" ht="15" customHeight="1">
      <c r="A67" s="8"/>
      <c r="B67" s="187" t="s">
        <v>25</v>
      </c>
      <c r="C67" s="189" t="s">
        <v>131</v>
      </c>
      <c r="D67" s="190"/>
      <c r="E67" s="69" t="s">
        <v>124</v>
      </c>
      <c r="F67" s="69" t="s">
        <v>125</v>
      </c>
      <c r="G67" s="69" t="s">
        <v>127</v>
      </c>
      <c r="H67" s="69" t="s">
        <v>128</v>
      </c>
      <c r="I67" s="193">
        <f>IF(E68="N",0,(F68*G68)-H68)</f>
        <v>0</v>
      </c>
      <c r="J67" s="132"/>
      <c r="K67" s="40"/>
      <c r="L67" s="8"/>
      <c r="M67" s="8" t="s">
        <v>132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5"/>
      <c r="AC67" s="76"/>
      <c r="AD67" s="75"/>
      <c r="AE67" s="77"/>
      <c r="AF67" s="75"/>
      <c r="AG67" s="77"/>
      <c r="AH67" s="8"/>
    </row>
    <row r="68" spans="1:34" ht="15" customHeight="1">
      <c r="A68" s="8"/>
      <c r="B68" s="188"/>
      <c r="C68" s="191"/>
      <c r="D68" s="192"/>
      <c r="E68" s="69" t="s">
        <v>64</v>
      </c>
      <c r="F68" s="41">
        <v>0</v>
      </c>
      <c r="G68" s="69"/>
      <c r="H68" s="41">
        <f>F68*G68*20%</f>
        <v>0</v>
      </c>
      <c r="I68" s="191"/>
      <c r="J68" s="194"/>
      <c r="K68" s="40"/>
      <c r="L68" s="8"/>
      <c r="M68" s="8" t="s">
        <v>133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8"/>
      <c r="AC68" s="79"/>
      <c r="AD68" s="78"/>
      <c r="AE68" s="80"/>
      <c r="AF68" s="78"/>
      <c r="AG68" s="80"/>
      <c r="AH68" s="8"/>
    </row>
    <row r="69" spans="1:34" ht="15" customHeight="1">
      <c r="A69" s="8"/>
      <c r="B69" s="26" t="s">
        <v>28</v>
      </c>
      <c r="C69" s="143" t="s">
        <v>134</v>
      </c>
      <c r="D69" s="122"/>
      <c r="E69" s="122"/>
      <c r="F69" s="122"/>
      <c r="G69" s="122"/>
      <c r="H69" s="123"/>
      <c r="I69" s="186">
        <v>0</v>
      </c>
      <c r="J69" s="141"/>
      <c r="K69" s="81"/>
      <c r="L69" s="8"/>
      <c r="M69" s="8" t="s">
        <v>135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2"/>
      <c r="AC69" s="82"/>
      <c r="AD69" s="82"/>
      <c r="AE69" s="82"/>
      <c r="AF69" s="82"/>
      <c r="AG69" s="82"/>
      <c r="AH69" s="8"/>
    </row>
    <row r="70" spans="1:34" ht="15" customHeight="1">
      <c r="A70" s="8"/>
      <c r="B70" s="26" t="s">
        <v>31</v>
      </c>
      <c r="C70" s="143" t="s">
        <v>136</v>
      </c>
      <c r="D70" s="122"/>
      <c r="E70" s="122"/>
      <c r="F70" s="122"/>
      <c r="G70" s="122"/>
      <c r="H70" s="123"/>
      <c r="I70" s="186">
        <v>0</v>
      </c>
      <c r="J70" s="141"/>
      <c r="K70" s="40"/>
      <c r="L70" s="8"/>
      <c r="M70" s="8" t="s">
        <v>137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2"/>
      <c r="AC70" s="82"/>
      <c r="AD70" s="82"/>
      <c r="AE70" s="82"/>
      <c r="AF70" s="82"/>
      <c r="AG70" s="82"/>
      <c r="AH70" s="8"/>
    </row>
    <row r="71" spans="1:34" ht="15" customHeight="1">
      <c r="A71" s="8"/>
      <c r="B71" s="26" t="s">
        <v>70</v>
      </c>
      <c r="C71" s="143" t="s">
        <v>136</v>
      </c>
      <c r="D71" s="122"/>
      <c r="E71" s="122"/>
      <c r="F71" s="122"/>
      <c r="G71" s="122"/>
      <c r="H71" s="123"/>
      <c r="I71" s="186">
        <v>0</v>
      </c>
      <c r="J71" s="141"/>
      <c r="K71" s="40"/>
      <c r="L71" s="8"/>
      <c r="M71" s="8" t="s">
        <v>138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2"/>
      <c r="AC71" s="82"/>
      <c r="AD71" s="82"/>
      <c r="AE71" s="82"/>
      <c r="AF71" s="82"/>
      <c r="AG71" s="82"/>
      <c r="AH71" s="8"/>
    </row>
    <row r="72" spans="1:34" ht="15" customHeight="1">
      <c r="A72" s="8"/>
      <c r="B72" s="26" t="s">
        <v>73</v>
      </c>
      <c r="C72" s="143" t="s">
        <v>136</v>
      </c>
      <c r="D72" s="122"/>
      <c r="E72" s="122"/>
      <c r="F72" s="122"/>
      <c r="G72" s="122"/>
      <c r="H72" s="123"/>
      <c r="I72" s="186">
        <v>0</v>
      </c>
      <c r="J72" s="141"/>
      <c r="K72" s="40"/>
      <c r="L72" s="8"/>
      <c r="M72" s="8" t="s">
        <v>139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2"/>
      <c r="AC72" s="82"/>
      <c r="AD72" s="82"/>
      <c r="AE72" s="82"/>
      <c r="AF72" s="82"/>
      <c r="AG72" s="82"/>
      <c r="AH72" s="8"/>
    </row>
    <row r="73" spans="1:34" ht="15" customHeight="1">
      <c r="A73" s="8"/>
      <c r="B73" s="26" t="s">
        <v>75</v>
      </c>
      <c r="C73" s="143" t="s">
        <v>136</v>
      </c>
      <c r="D73" s="122"/>
      <c r="E73" s="122"/>
      <c r="F73" s="122"/>
      <c r="G73" s="122"/>
      <c r="H73" s="123"/>
      <c r="I73" s="186">
        <v>0</v>
      </c>
      <c r="J73" s="141"/>
      <c r="K73" s="40"/>
      <c r="L73" s="8"/>
      <c r="M73" s="8" t="s">
        <v>140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2"/>
      <c r="AC73" s="82"/>
      <c r="AD73" s="82"/>
      <c r="AE73" s="82"/>
      <c r="AF73" s="82"/>
      <c r="AG73" s="82"/>
      <c r="AH73" s="8"/>
    </row>
    <row r="74" spans="1:34" ht="15" customHeight="1">
      <c r="A74" s="8"/>
      <c r="B74" s="129" t="s">
        <v>95</v>
      </c>
      <c r="C74" s="122"/>
      <c r="D74" s="122"/>
      <c r="E74" s="122"/>
      <c r="F74" s="122"/>
      <c r="G74" s="122"/>
      <c r="H74" s="123"/>
      <c r="I74" s="147">
        <f>SUM(I66:J73)</f>
        <v>0</v>
      </c>
      <c r="J74" s="141"/>
      <c r="K74" s="49"/>
      <c r="L74" s="8"/>
      <c r="M74" s="8" t="s">
        <v>141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49"/>
      <c r="C75" s="137"/>
      <c r="D75" s="137"/>
      <c r="E75" s="137"/>
      <c r="F75" s="137"/>
      <c r="G75" s="137"/>
      <c r="H75" s="137"/>
      <c r="I75" s="137"/>
      <c r="J75" s="138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1" t="s">
        <v>142</v>
      </c>
      <c r="C76" s="134"/>
      <c r="D76" s="134"/>
      <c r="E76" s="134"/>
      <c r="F76" s="134"/>
      <c r="G76" s="134"/>
      <c r="H76" s="134"/>
      <c r="I76" s="134"/>
      <c r="J76" s="135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2"/>
      <c r="C77" s="183"/>
      <c r="D77" s="183"/>
      <c r="E77" s="183"/>
      <c r="F77" s="183"/>
      <c r="G77" s="183"/>
      <c r="H77" s="183"/>
      <c r="I77" s="183"/>
      <c r="J77" s="184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2" t="s">
        <v>143</v>
      </c>
      <c r="D78" s="122"/>
      <c r="E78" s="122"/>
      <c r="F78" s="122"/>
      <c r="G78" s="122"/>
      <c r="H78" s="123"/>
      <c r="I78" s="150" t="s">
        <v>59</v>
      </c>
      <c r="J78" s="141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86</v>
      </c>
      <c r="C79" s="143" t="s">
        <v>144</v>
      </c>
      <c r="D79" s="122"/>
      <c r="E79" s="122"/>
      <c r="F79" s="122"/>
      <c r="G79" s="122"/>
      <c r="H79" s="123"/>
      <c r="I79" s="148">
        <f>I49</f>
        <v>0</v>
      </c>
      <c r="J79" s="141"/>
      <c r="K79" s="49"/>
      <c r="L79" s="8"/>
      <c r="M79" s="8" t="s">
        <v>145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98</v>
      </c>
      <c r="C80" s="143" t="s">
        <v>99</v>
      </c>
      <c r="D80" s="122"/>
      <c r="E80" s="122"/>
      <c r="F80" s="122"/>
      <c r="G80" s="122"/>
      <c r="H80" s="123"/>
      <c r="I80" s="148">
        <f>J61</f>
        <v>0</v>
      </c>
      <c r="J80" s="141"/>
      <c r="K80" s="49"/>
      <c r="L80" s="8"/>
      <c r="M80" s="8" t="s">
        <v>146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121</v>
      </c>
      <c r="C81" s="143" t="s">
        <v>122</v>
      </c>
      <c r="D81" s="122"/>
      <c r="E81" s="122"/>
      <c r="F81" s="122"/>
      <c r="G81" s="122"/>
      <c r="H81" s="123"/>
      <c r="I81" s="148">
        <f>I74</f>
        <v>0</v>
      </c>
      <c r="J81" s="141"/>
      <c r="K81" s="49"/>
      <c r="L81" s="8"/>
      <c r="M81" s="8" t="s">
        <v>147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29" t="s">
        <v>95</v>
      </c>
      <c r="C82" s="122"/>
      <c r="D82" s="122"/>
      <c r="E82" s="122"/>
      <c r="F82" s="122"/>
      <c r="G82" s="122"/>
      <c r="H82" s="123"/>
      <c r="I82" s="147">
        <f>SUM(I79:J81)</f>
        <v>0</v>
      </c>
      <c r="J82" s="141"/>
      <c r="K82" s="49"/>
      <c r="L82" s="8"/>
      <c r="M82" s="8" t="s">
        <v>148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49"/>
      <c r="C83" s="137"/>
      <c r="D83" s="137"/>
      <c r="E83" s="137"/>
      <c r="F83" s="137"/>
      <c r="G83" s="137"/>
      <c r="H83" s="137"/>
      <c r="I83" s="137"/>
      <c r="J83" s="138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0" t="s">
        <v>149</v>
      </c>
      <c r="C84" s="122"/>
      <c r="D84" s="122"/>
      <c r="E84" s="122"/>
      <c r="F84" s="122"/>
      <c r="G84" s="122"/>
      <c r="H84" s="122"/>
      <c r="I84" s="122"/>
      <c r="J84" s="141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2" t="s">
        <v>150</v>
      </c>
      <c r="D85" s="122"/>
      <c r="E85" s="122"/>
      <c r="F85" s="122"/>
      <c r="G85" s="122"/>
      <c r="H85" s="123"/>
      <c r="I85" s="50" t="s">
        <v>88</v>
      </c>
      <c r="J85" s="51" t="s">
        <v>59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22</v>
      </c>
      <c r="C86" s="177" t="s">
        <v>151</v>
      </c>
      <c r="D86" s="122"/>
      <c r="E86" s="122"/>
      <c r="F86" s="122"/>
      <c r="G86" s="122"/>
      <c r="H86" s="123"/>
      <c r="I86" s="55">
        <f>(1/12)*0.0555</f>
        <v>4.6249999999999998E-3</v>
      </c>
      <c r="J86" s="57">
        <f t="shared" ref="J86:J91" si="2">I86*$I$41</f>
        <v>0</v>
      </c>
      <c r="K86" s="49"/>
      <c r="L86" s="8"/>
      <c r="M86" s="8" t="s">
        <v>152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25</v>
      </c>
      <c r="C87" s="177" t="s">
        <v>153</v>
      </c>
      <c r="D87" s="122"/>
      <c r="E87" s="122"/>
      <c r="F87" s="122"/>
      <c r="G87" s="122"/>
      <c r="H87" s="123"/>
      <c r="I87" s="55">
        <f>I60*I86</f>
        <v>3.6999999999999999E-4</v>
      </c>
      <c r="J87" s="57">
        <f t="shared" si="2"/>
        <v>0</v>
      </c>
      <c r="K87" s="49"/>
      <c r="L87" s="8"/>
      <c r="M87" s="8" t="s">
        <v>154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28</v>
      </c>
      <c r="C88" s="177" t="s">
        <v>155</v>
      </c>
      <c r="D88" s="122"/>
      <c r="E88" s="122"/>
      <c r="F88" s="122"/>
      <c r="G88" s="122"/>
      <c r="H88" s="123"/>
      <c r="I88" s="55">
        <v>0.02</v>
      </c>
      <c r="J88" s="57">
        <f t="shared" si="2"/>
        <v>0</v>
      </c>
      <c r="K88" s="49"/>
      <c r="L88" s="83"/>
      <c r="M88" s="8" t="s">
        <v>256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31</v>
      </c>
      <c r="C89" s="177" t="s">
        <v>157</v>
      </c>
      <c r="D89" s="122"/>
      <c r="E89" s="122"/>
      <c r="F89" s="122"/>
      <c r="G89" s="122"/>
      <c r="H89" s="123"/>
      <c r="I89" s="55">
        <f>(7/30)/12</f>
        <v>1.9444444444444445E-2</v>
      </c>
      <c r="J89" s="57">
        <f t="shared" si="2"/>
        <v>0</v>
      </c>
      <c r="K89" s="49"/>
      <c r="L89" s="8"/>
      <c r="M89" s="8" t="s">
        <v>158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70</v>
      </c>
      <c r="C90" s="177" t="s">
        <v>159</v>
      </c>
      <c r="D90" s="122"/>
      <c r="E90" s="122"/>
      <c r="F90" s="122"/>
      <c r="G90" s="122"/>
      <c r="H90" s="123"/>
      <c r="I90" s="55">
        <f>I89*I61</f>
        <v>6.7666666666666674E-3</v>
      </c>
      <c r="J90" s="57">
        <f t="shared" si="2"/>
        <v>0</v>
      </c>
      <c r="K90" s="49"/>
      <c r="L90" s="8"/>
      <c r="M90" s="8" t="s">
        <v>160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73</v>
      </c>
      <c r="C91" s="177" t="s">
        <v>161</v>
      </c>
      <c r="D91" s="122"/>
      <c r="E91" s="122"/>
      <c r="F91" s="122"/>
      <c r="G91" s="122"/>
      <c r="H91" s="123"/>
      <c r="I91" s="55">
        <v>0.02</v>
      </c>
      <c r="J91" s="57">
        <f t="shared" si="2"/>
        <v>0</v>
      </c>
      <c r="K91" s="49"/>
      <c r="L91" s="8"/>
      <c r="M91" s="8" t="s">
        <v>162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29" t="s">
        <v>95</v>
      </c>
      <c r="C92" s="122"/>
      <c r="D92" s="122"/>
      <c r="E92" s="122"/>
      <c r="F92" s="122"/>
      <c r="G92" s="122"/>
      <c r="H92" s="123"/>
      <c r="I92" s="147">
        <f>SUM(J86:J91)</f>
        <v>0</v>
      </c>
      <c r="J92" s="141"/>
      <c r="K92" s="49"/>
      <c r="L92" s="8"/>
      <c r="M92" s="8" t="s">
        <v>163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85"/>
      <c r="C93" s="122"/>
      <c r="D93" s="122"/>
      <c r="E93" s="122"/>
      <c r="F93" s="122"/>
      <c r="G93" s="122"/>
      <c r="H93" s="122"/>
      <c r="I93" s="122"/>
      <c r="J93" s="141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0" t="s">
        <v>164</v>
      </c>
      <c r="C94" s="122"/>
      <c r="D94" s="122"/>
      <c r="E94" s="122"/>
      <c r="F94" s="122"/>
      <c r="G94" s="122"/>
      <c r="H94" s="122"/>
      <c r="I94" s="122"/>
      <c r="J94" s="141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29" t="s">
        <v>165</v>
      </c>
      <c r="C95" s="122"/>
      <c r="D95" s="122"/>
      <c r="E95" s="122"/>
      <c r="F95" s="122"/>
      <c r="G95" s="122"/>
      <c r="H95" s="122"/>
      <c r="I95" s="122"/>
      <c r="J95" s="141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166</v>
      </c>
      <c r="C96" s="142" t="s">
        <v>167</v>
      </c>
      <c r="D96" s="122"/>
      <c r="E96" s="122"/>
      <c r="F96" s="122"/>
      <c r="G96" s="122"/>
      <c r="H96" s="123"/>
      <c r="I96" s="50" t="s">
        <v>88</v>
      </c>
      <c r="J96" s="84" t="s">
        <v>59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22</v>
      </c>
      <c r="C97" s="177" t="s">
        <v>168</v>
      </c>
      <c r="D97" s="122"/>
      <c r="E97" s="122"/>
      <c r="F97" s="122"/>
      <c r="G97" s="122"/>
      <c r="H97" s="123"/>
      <c r="I97" s="52">
        <f>((1+1+1/3)*(1/12))/12</f>
        <v>1.6203703703703703E-2</v>
      </c>
      <c r="J97" s="53">
        <f t="shared" ref="J97:J102" si="3">I97*$I$41</f>
        <v>0</v>
      </c>
      <c r="K97" s="49"/>
      <c r="L97" s="8"/>
      <c r="M97" s="85" t="s">
        <v>169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25</v>
      </c>
      <c r="C98" s="177" t="s">
        <v>170</v>
      </c>
      <c r="D98" s="122"/>
      <c r="E98" s="122"/>
      <c r="F98" s="122"/>
      <c r="G98" s="122"/>
      <c r="H98" s="123"/>
      <c r="I98" s="52">
        <f>((1/30)/12)</f>
        <v>2.7777777777777779E-3</v>
      </c>
      <c r="J98" s="53">
        <f t="shared" si="3"/>
        <v>0</v>
      </c>
      <c r="K98" s="49"/>
      <c r="L98" s="8"/>
      <c r="M98" s="8" t="s">
        <v>171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28</v>
      </c>
      <c r="C99" s="177" t="s">
        <v>172</v>
      </c>
      <c r="D99" s="122"/>
      <c r="E99" s="122"/>
      <c r="F99" s="122"/>
      <c r="G99" s="122"/>
      <c r="H99" s="123"/>
      <c r="I99" s="52">
        <f>(5/365)*1.5%</f>
        <v>2.0547945205479451E-4</v>
      </c>
      <c r="J99" s="53">
        <f t="shared" si="3"/>
        <v>0</v>
      </c>
      <c r="K99" s="49"/>
      <c r="L99" s="8"/>
      <c r="M99" s="8" t="s">
        <v>173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31</v>
      </c>
      <c r="C100" s="177" t="s">
        <v>174</v>
      </c>
      <c r="D100" s="122"/>
      <c r="E100" s="122"/>
      <c r="F100" s="122"/>
      <c r="G100" s="122"/>
      <c r="H100" s="123"/>
      <c r="I100" s="52">
        <f>((15/30)/12*0.0078)</f>
        <v>3.2499999999999999E-4</v>
      </c>
      <c r="J100" s="53">
        <f t="shared" si="3"/>
        <v>0</v>
      </c>
      <c r="K100" s="49"/>
      <c r="L100" s="8"/>
      <c r="M100" s="8" t="s">
        <v>175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70</v>
      </c>
      <c r="C101" s="177" t="s">
        <v>176</v>
      </c>
      <c r="D101" s="122"/>
      <c r="E101" s="122"/>
      <c r="F101" s="122"/>
      <c r="G101" s="122"/>
      <c r="H101" s="123"/>
      <c r="I101" s="86">
        <v>5.5000000000000003E-4</v>
      </c>
      <c r="J101" s="53">
        <f t="shared" si="3"/>
        <v>0</v>
      </c>
      <c r="K101" s="49"/>
      <c r="L101" s="8"/>
      <c r="M101" s="8" t="s">
        <v>177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73</v>
      </c>
      <c r="C102" s="177" t="s">
        <v>178</v>
      </c>
      <c r="D102" s="122"/>
      <c r="E102" s="122"/>
      <c r="F102" s="122"/>
      <c r="G102" s="122"/>
      <c r="H102" s="123"/>
      <c r="I102" s="52">
        <f>(5.96/30)/12</f>
        <v>1.6555555555555556E-2</v>
      </c>
      <c r="J102" s="53">
        <f t="shared" si="3"/>
        <v>0</v>
      </c>
      <c r="K102" s="49"/>
      <c r="L102" s="8"/>
      <c r="M102" s="8" t="s">
        <v>179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29" t="s">
        <v>95</v>
      </c>
      <c r="C103" s="122"/>
      <c r="D103" s="122"/>
      <c r="E103" s="122"/>
      <c r="F103" s="122"/>
      <c r="G103" s="122"/>
      <c r="H103" s="123"/>
      <c r="I103" s="87">
        <f t="shared" ref="I103:J103" si="4">SUM(I97:I102)</f>
        <v>3.6617516489091825E-2</v>
      </c>
      <c r="J103" s="88">
        <f t="shared" si="4"/>
        <v>0</v>
      </c>
      <c r="K103" s="49"/>
      <c r="L103" s="8"/>
      <c r="M103" s="8" t="s">
        <v>163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49"/>
      <c r="C104" s="137"/>
      <c r="D104" s="137"/>
      <c r="E104" s="137"/>
      <c r="F104" s="137"/>
      <c r="G104" s="137"/>
      <c r="H104" s="137"/>
      <c r="I104" s="137"/>
      <c r="J104" s="138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29" t="s">
        <v>180</v>
      </c>
      <c r="C105" s="122"/>
      <c r="D105" s="122"/>
      <c r="E105" s="122"/>
      <c r="F105" s="122"/>
      <c r="G105" s="122"/>
      <c r="H105" s="122"/>
      <c r="I105" s="122"/>
      <c r="J105" s="141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181</v>
      </c>
      <c r="C106" s="142" t="s">
        <v>182</v>
      </c>
      <c r="D106" s="122"/>
      <c r="E106" s="122"/>
      <c r="F106" s="122"/>
      <c r="G106" s="122"/>
      <c r="H106" s="123"/>
      <c r="I106" s="50" t="s">
        <v>88</v>
      </c>
      <c r="J106" s="84" t="s">
        <v>59</v>
      </c>
      <c r="K106" s="49"/>
      <c r="L106" s="8"/>
      <c r="M106" s="8"/>
      <c r="N106" s="8" t="s">
        <v>183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22</v>
      </c>
      <c r="C107" s="177" t="s">
        <v>184</v>
      </c>
      <c r="D107" s="122"/>
      <c r="E107" s="122"/>
      <c r="F107" s="122"/>
      <c r="G107" s="122"/>
      <c r="H107" s="123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29" t="s">
        <v>95</v>
      </c>
      <c r="C108" s="122"/>
      <c r="D108" s="122"/>
      <c r="E108" s="122"/>
      <c r="F108" s="122"/>
      <c r="G108" s="122"/>
      <c r="H108" s="123"/>
      <c r="I108" s="147">
        <f>SUM(J104:J107)</f>
        <v>0</v>
      </c>
      <c r="J108" s="141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80"/>
      <c r="C109" s="134"/>
      <c r="D109" s="134"/>
      <c r="E109" s="134"/>
      <c r="F109" s="134"/>
      <c r="G109" s="134"/>
      <c r="H109" s="134"/>
      <c r="I109" s="134"/>
      <c r="J109" s="135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1" t="s">
        <v>185</v>
      </c>
      <c r="C110" s="134"/>
      <c r="D110" s="134"/>
      <c r="E110" s="134"/>
      <c r="F110" s="134"/>
      <c r="G110" s="134"/>
      <c r="H110" s="134"/>
      <c r="I110" s="134"/>
      <c r="J110" s="135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2"/>
      <c r="C111" s="183"/>
      <c r="D111" s="183"/>
      <c r="E111" s="183"/>
      <c r="F111" s="183"/>
      <c r="G111" s="183"/>
      <c r="H111" s="183"/>
      <c r="I111" s="183"/>
      <c r="J111" s="184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2" t="s">
        <v>143</v>
      </c>
      <c r="D112" s="122"/>
      <c r="E112" s="122"/>
      <c r="F112" s="122"/>
      <c r="G112" s="122"/>
      <c r="H112" s="123"/>
      <c r="I112" s="150" t="s">
        <v>59</v>
      </c>
      <c r="J112" s="141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166</v>
      </c>
      <c r="C113" s="143" t="s">
        <v>186</v>
      </c>
      <c r="D113" s="122"/>
      <c r="E113" s="122"/>
      <c r="F113" s="122"/>
      <c r="G113" s="122"/>
      <c r="H113" s="123"/>
      <c r="I113" s="148">
        <f>J103</f>
        <v>0</v>
      </c>
      <c r="J113" s="141"/>
      <c r="K113" s="49"/>
      <c r="L113" s="8"/>
      <c r="M113" s="8" t="s">
        <v>187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181</v>
      </c>
      <c r="C114" s="143" t="s">
        <v>182</v>
      </c>
      <c r="D114" s="122"/>
      <c r="E114" s="122"/>
      <c r="F114" s="122"/>
      <c r="G114" s="122"/>
      <c r="H114" s="123"/>
      <c r="I114" s="148">
        <f>I108</f>
        <v>0</v>
      </c>
      <c r="J114" s="141"/>
      <c r="K114" s="49"/>
      <c r="L114" s="8"/>
      <c r="M114" s="8" t="s">
        <v>188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29" t="s">
        <v>95</v>
      </c>
      <c r="C115" s="122"/>
      <c r="D115" s="122"/>
      <c r="E115" s="122"/>
      <c r="F115" s="122"/>
      <c r="G115" s="122"/>
      <c r="H115" s="123"/>
      <c r="I115" s="147">
        <f>SUM(I113:J114)</f>
        <v>0</v>
      </c>
      <c r="J115" s="141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49"/>
      <c r="C116" s="137"/>
      <c r="D116" s="137"/>
      <c r="E116" s="137"/>
      <c r="F116" s="137"/>
      <c r="G116" s="137"/>
      <c r="H116" s="137"/>
      <c r="I116" s="137"/>
      <c r="J116" s="138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0" t="s">
        <v>189</v>
      </c>
      <c r="C117" s="122"/>
      <c r="D117" s="122"/>
      <c r="E117" s="122"/>
      <c r="F117" s="122"/>
      <c r="G117" s="122"/>
      <c r="H117" s="122"/>
      <c r="I117" s="122"/>
      <c r="J117" s="141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2" t="s">
        <v>190</v>
      </c>
      <c r="D118" s="122"/>
      <c r="E118" s="122"/>
      <c r="F118" s="122"/>
      <c r="G118" s="122"/>
      <c r="H118" s="123"/>
      <c r="I118" s="150" t="s">
        <v>59</v>
      </c>
      <c r="J118" s="141"/>
      <c r="K118" s="68"/>
      <c r="L118" s="8"/>
      <c r="M118" s="8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22</v>
      </c>
      <c r="C119" s="143" t="s">
        <v>191</v>
      </c>
      <c r="D119" s="122"/>
      <c r="E119" s="122"/>
      <c r="F119" s="122"/>
      <c r="G119" s="122"/>
      <c r="H119" s="123"/>
      <c r="I119" s="146">
        <v>0</v>
      </c>
      <c r="J119" s="141"/>
      <c r="K119" s="40"/>
      <c r="L119" s="8"/>
      <c r="M119" s="89" t="s">
        <v>192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25</v>
      </c>
      <c r="C120" s="143" t="s">
        <v>193</v>
      </c>
      <c r="D120" s="122"/>
      <c r="E120" s="122"/>
      <c r="F120" s="122"/>
      <c r="G120" s="122"/>
      <c r="H120" s="123"/>
      <c r="I120" s="146">
        <v>0</v>
      </c>
      <c r="J120" s="141"/>
      <c r="K120" s="40"/>
      <c r="L120" s="34"/>
      <c r="M120" s="89" t="s">
        <v>192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28</v>
      </c>
      <c r="C121" s="143" t="s">
        <v>194</v>
      </c>
      <c r="D121" s="122"/>
      <c r="E121" s="122"/>
      <c r="F121" s="122"/>
      <c r="G121" s="122"/>
      <c r="H121" s="123"/>
      <c r="I121" s="146">
        <v>0</v>
      </c>
      <c r="J121" s="141"/>
      <c r="K121" s="40"/>
      <c r="L121" s="8"/>
      <c r="M121" s="89" t="s">
        <v>192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31</v>
      </c>
      <c r="C122" s="143" t="s">
        <v>195</v>
      </c>
      <c r="D122" s="122"/>
      <c r="E122" s="122"/>
      <c r="F122" s="122"/>
      <c r="G122" s="122"/>
      <c r="H122" s="123"/>
      <c r="I122" s="146">
        <v>0</v>
      </c>
      <c r="J122" s="141"/>
      <c r="K122" s="40"/>
      <c r="L122" s="8"/>
      <c r="M122" s="89" t="s">
        <v>192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29" t="s">
        <v>118</v>
      </c>
      <c r="C123" s="122"/>
      <c r="D123" s="122"/>
      <c r="E123" s="122"/>
      <c r="F123" s="122"/>
      <c r="G123" s="122"/>
      <c r="H123" s="123"/>
      <c r="I123" s="147">
        <f>SUM(I119:J122)</f>
        <v>0</v>
      </c>
      <c r="J123" s="141"/>
      <c r="K123" s="90"/>
      <c r="L123" s="8"/>
      <c r="M123" s="9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92"/>
      <c r="B124" s="139"/>
      <c r="C124" s="134"/>
      <c r="D124" s="134"/>
      <c r="E124" s="134"/>
      <c r="F124" s="134"/>
      <c r="G124" s="134"/>
      <c r="H124" s="134"/>
      <c r="I124" s="134"/>
      <c r="J124" s="135"/>
      <c r="K124" s="93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92"/>
      <c r="B125" s="140" t="s">
        <v>196</v>
      </c>
      <c r="C125" s="122"/>
      <c r="D125" s="122"/>
      <c r="E125" s="122"/>
      <c r="F125" s="122"/>
      <c r="G125" s="122"/>
      <c r="H125" s="122"/>
      <c r="I125" s="122"/>
      <c r="J125" s="141"/>
      <c r="K125" s="9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92"/>
      <c r="B126" s="31">
        <v>6</v>
      </c>
      <c r="C126" s="142" t="s">
        <v>197</v>
      </c>
      <c r="D126" s="122"/>
      <c r="E126" s="122"/>
      <c r="F126" s="122"/>
      <c r="G126" s="122"/>
      <c r="H126" s="123"/>
      <c r="I126" s="50" t="s">
        <v>88</v>
      </c>
      <c r="J126" s="84" t="s">
        <v>59</v>
      </c>
      <c r="K126" s="95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92"/>
      <c r="B127" s="35" t="s">
        <v>22</v>
      </c>
      <c r="C127" s="143" t="s">
        <v>198</v>
      </c>
      <c r="D127" s="122"/>
      <c r="E127" s="122"/>
      <c r="F127" s="122"/>
      <c r="G127" s="122"/>
      <c r="H127" s="123"/>
      <c r="I127" s="55">
        <v>0.02</v>
      </c>
      <c r="J127" s="96">
        <f>I144*I127</f>
        <v>0</v>
      </c>
      <c r="K127" s="43"/>
      <c r="L127" s="34"/>
      <c r="M127" s="12" t="s">
        <v>199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92"/>
      <c r="B128" s="35" t="s">
        <v>25</v>
      </c>
      <c r="C128" s="143" t="s">
        <v>200</v>
      </c>
      <c r="D128" s="122"/>
      <c r="E128" s="122"/>
      <c r="F128" s="122"/>
      <c r="G128" s="122"/>
      <c r="H128" s="123"/>
      <c r="I128" s="55">
        <v>0.02</v>
      </c>
      <c r="J128" s="96">
        <f>(J127+I144)*I128</f>
        <v>0</v>
      </c>
      <c r="K128" s="43"/>
      <c r="L128" s="34"/>
      <c r="M128" s="12" t="s">
        <v>201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92"/>
      <c r="B129" s="35" t="s">
        <v>28</v>
      </c>
      <c r="C129" s="143" t="s">
        <v>202</v>
      </c>
      <c r="D129" s="122"/>
      <c r="E129" s="122"/>
      <c r="F129" s="122"/>
      <c r="G129" s="122"/>
      <c r="H129" s="123"/>
      <c r="I129" s="55">
        <f>SUM(I130:I133)</f>
        <v>8.6499999999999994E-2</v>
      </c>
      <c r="J129" s="96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128" t="s">
        <v>203</v>
      </c>
      <c r="C130" s="123"/>
      <c r="D130" s="144" t="s">
        <v>204</v>
      </c>
      <c r="E130" s="36" t="s">
        <v>205</v>
      </c>
      <c r="F130" s="37"/>
      <c r="G130" s="37"/>
      <c r="H130" s="97"/>
      <c r="I130" s="55">
        <v>6.4999999999999997E-3</v>
      </c>
      <c r="J130" s="96">
        <f>((I144+J127+J128)/(1-(I129)))*I130</f>
        <v>0</v>
      </c>
      <c r="K130" s="43"/>
      <c r="L130" s="34"/>
      <c r="M130" s="98" t="s">
        <v>206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128" t="s">
        <v>207</v>
      </c>
      <c r="C131" s="123"/>
      <c r="D131" s="145"/>
      <c r="E131" s="36" t="s">
        <v>208</v>
      </c>
      <c r="F131" s="37"/>
      <c r="G131" s="37"/>
      <c r="H131" s="97"/>
      <c r="I131" s="99">
        <v>0.03</v>
      </c>
      <c r="J131" s="96">
        <f>((I144+J127+J128)/(1-(I129)))*I131</f>
        <v>0</v>
      </c>
      <c r="K131" s="43"/>
      <c r="L131" s="34"/>
      <c r="M131" s="98" t="s">
        <v>209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128" t="s">
        <v>210</v>
      </c>
      <c r="C132" s="123"/>
      <c r="D132" s="100" t="s">
        <v>211</v>
      </c>
      <c r="E132" s="36" t="s">
        <v>212</v>
      </c>
      <c r="F132" s="37"/>
      <c r="G132" s="37"/>
      <c r="H132" s="97"/>
      <c r="I132" s="55">
        <v>0.05</v>
      </c>
      <c r="J132" s="96">
        <f>((I144+J127+J128)/(1-(I129)))*I132</f>
        <v>0</v>
      </c>
      <c r="K132" s="43"/>
      <c r="L132" s="34"/>
      <c r="M132" s="98" t="s">
        <v>213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128" t="s">
        <v>214</v>
      </c>
      <c r="C133" s="123"/>
      <c r="D133" s="100" t="s">
        <v>215</v>
      </c>
      <c r="E133" s="36"/>
      <c r="F133" s="37"/>
      <c r="G133" s="37"/>
      <c r="H133" s="97"/>
      <c r="I133" s="55">
        <v>0</v>
      </c>
      <c r="J133" s="96">
        <f>((I144+J127+J128)/(1-(I129)))*I133</f>
        <v>0</v>
      </c>
      <c r="K133" s="43"/>
      <c r="L133" s="34"/>
      <c r="M133" s="98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29" t="s">
        <v>118</v>
      </c>
      <c r="C134" s="122"/>
      <c r="D134" s="122"/>
      <c r="E134" s="122"/>
      <c r="F134" s="122"/>
      <c r="G134" s="122"/>
      <c r="H134" s="123"/>
      <c r="I134" s="101"/>
      <c r="J134" s="67">
        <f>SUM(J127:J133)</f>
        <v>0</v>
      </c>
      <c r="K134" s="102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130"/>
      <c r="C135" s="131"/>
      <c r="D135" s="131"/>
      <c r="E135" s="131"/>
      <c r="F135" s="131"/>
      <c r="G135" s="131"/>
      <c r="H135" s="131"/>
      <c r="I135" s="131"/>
      <c r="J135" s="132"/>
      <c r="K135" s="103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133" t="s">
        <v>216</v>
      </c>
      <c r="C136" s="134"/>
      <c r="D136" s="134"/>
      <c r="E136" s="134"/>
      <c r="F136" s="134"/>
      <c r="G136" s="134"/>
      <c r="H136" s="134"/>
      <c r="I136" s="134"/>
      <c r="J136" s="135"/>
      <c r="K136" s="10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136"/>
      <c r="C137" s="137"/>
      <c r="D137" s="137"/>
      <c r="E137" s="137"/>
      <c r="F137" s="137"/>
      <c r="G137" s="137"/>
      <c r="H137" s="137"/>
      <c r="I137" s="137"/>
      <c r="J137" s="138"/>
      <c r="K137" s="103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78" t="s">
        <v>217</v>
      </c>
      <c r="C138" s="122"/>
      <c r="D138" s="122"/>
      <c r="E138" s="122"/>
      <c r="F138" s="122"/>
      <c r="G138" s="122"/>
      <c r="H138" s="123"/>
      <c r="I138" s="179" t="s">
        <v>59</v>
      </c>
      <c r="J138" s="141"/>
      <c r="K138" s="105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22</v>
      </c>
      <c r="C139" s="143" t="s">
        <v>218</v>
      </c>
      <c r="D139" s="122"/>
      <c r="E139" s="122"/>
      <c r="F139" s="122"/>
      <c r="G139" s="122"/>
      <c r="H139" s="123"/>
      <c r="I139" s="148">
        <f>I41</f>
        <v>0</v>
      </c>
      <c r="J139" s="141"/>
      <c r="K139" s="43"/>
      <c r="L139" s="34"/>
      <c r="M139" s="12" t="s">
        <v>219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25</v>
      </c>
      <c r="C140" s="143" t="s">
        <v>220</v>
      </c>
      <c r="D140" s="122"/>
      <c r="E140" s="122"/>
      <c r="F140" s="122"/>
      <c r="G140" s="122"/>
      <c r="H140" s="123"/>
      <c r="I140" s="148">
        <f>I82</f>
        <v>0</v>
      </c>
      <c r="J140" s="141"/>
      <c r="K140" s="43"/>
      <c r="L140" s="34"/>
      <c r="M140" s="12" t="s">
        <v>221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28</v>
      </c>
      <c r="C141" s="143" t="s">
        <v>222</v>
      </c>
      <c r="D141" s="122"/>
      <c r="E141" s="122"/>
      <c r="F141" s="122"/>
      <c r="G141" s="122"/>
      <c r="H141" s="123"/>
      <c r="I141" s="148">
        <f>I92</f>
        <v>0</v>
      </c>
      <c r="J141" s="141"/>
      <c r="K141" s="43"/>
      <c r="L141" s="34"/>
      <c r="M141" s="12" t="s">
        <v>223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31</v>
      </c>
      <c r="C142" s="143" t="s">
        <v>224</v>
      </c>
      <c r="D142" s="122"/>
      <c r="E142" s="122"/>
      <c r="F142" s="122"/>
      <c r="G142" s="122"/>
      <c r="H142" s="123"/>
      <c r="I142" s="148">
        <f>I115</f>
        <v>0</v>
      </c>
      <c r="J142" s="141"/>
      <c r="K142" s="43"/>
      <c r="L142" s="34"/>
      <c r="M142" s="12" t="s">
        <v>225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70</v>
      </c>
      <c r="C143" s="143" t="s">
        <v>226</v>
      </c>
      <c r="D143" s="122"/>
      <c r="E143" s="122"/>
      <c r="F143" s="122"/>
      <c r="G143" s="122"/>
      <c r="H143" s="123"/>
      <c r="I143" s="148">
        <f>I123</f>
        <v>0</v>
      </c>
      <c r="J143" s="141"/>
      <c r="K143" s="43"/>
      <c r="L143" s="34"/>
      <c r="M143" s="12" t="s">
        <v>227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29" t="s">
        <v>228</v>
      </c>
      <c r="C144" s="122"/>
      <c r="D144" s="122"/>
      <c r="E144" s="122"/>
      <c r="F144" s="122"/>
      <c r="G144" s="122"/>
      <c r="H144" s="123"/>
      <c r="I144" s="147">
        <f>SUM(I139:J143)</f>
        <v>0</v>
      </c>
      <c r="J144" s="141"/>
      <c r="K144" s="102"/>
      <c r="L144" s="34"/>
      <c r="M144" s="12" t="s">
        <v>141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73</v>
      </c>
      <c r="C145" s="143" t="s">
        <v>229</v>
      </c>
      <c r="D145" s="122"/>
      <c r="E145" s="122"/>
      <c r="F145" s="122"/>
      <c r="G145" s="122"/>
      <c r="H145" s="123"/>
      <c r="I145" s="148">
        <f>J134</f>
        <v>0</v>
      </c>
      <c r="J145" s="141"/>
      <c r="K145" s="43"/>
      <c r="L145" s="34"/>
      <c r="M145" s="12" t="s">
        <v>230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71" t="s">
        <v>231</v>
      </c>
      <c r="C146" s="172"/>
      <c r="D146" s="172"/>
      <c r="E146" s="172"/>
      <c r="F146" s="172"/>
      <c r="G146" s="172"/>
      <c r="H146" s="173"/>
      <c r="I146" s="174">
        <f>I144+I145</f>
        <v>0</v>
      </c>
      <c r="J146" s="175"/>
      <c r="K146" s="102"/>
      <c r="L146" s="34"/>
      <c r="M146" s="12" t="s">
        <v>232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76"/>
      <c r="C147" s="137"/>
      <c r="D147" s="137"/>
      <c r="E147" s="137"/>
      <c r="F147" s="137"/>
      <c r="G147" s="137"/>
      <c r="H147" s="137"/>
      <c r="I147" s="137"/>
      <c r="J147" s="137"/>
      <c r="K147" s="103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57" t="s">
        <v>233</v>
      </c>
      <c r="C148" s="134"/>
      <c r="D148" s="134"/>
      <c r="E148" s="134"/>
      <c r="F148" s="134"/>
      <c r="G148" s="134"/>
      <c r="H148" s="134"/>
      <c r="I148" s="134"/>
      <c r="J148" s="158"/>
      <c r="K148" s="10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6"/>
      <c r="C149" s="34"/>
      <c r="D149" s="34"/>
      <c r="E149" s="34"/>
      <c r="F149" s="34"/>
      <c r="G149" s="34"/>
      <c r="H149" s="34"/>
      <c r="I149" s="34"/>
      <c r="J149" s="34"/>
      <c r="K149" s="103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25" t="s">
        <v>234</v>
      </c>
      <c r="C150" s="123"/>
      <c r="D150" s="107" t="s">
        <v>235</v>
      </c>
      <c r="E150" s="107" t="s">
        <v>236</v>
      </c>
      <c r="F150" s="170" t="s">
        <v>237</v>
      </c>
      <c r="G150" s="123"/>
      <c r="H150" s="107" t="s">
        <v>238</v>
      </c>
      <c r="I150" s="170" t="s">
        <v>239</v>
      </c>
      <c r="J150" s="123"/>
      <c r="K150" s="103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63" t="str">
        <f>I23</f>
        <v>Posto de Serviço</v>
      </c>
      <c r="C151" s="123"/>
      <c r="D151" s="108">
        <f>I146</f>
        <v>0</v>
      </c>
      <c r="E151" s="38">
        <v>1</v>
      </c>
      <c r="F151" s="162">
        <f>D151*E151</f>
        <v>0</v>
      </c>
      <c r="G151" s="123"/>
      <c r="H151" s="61">
        <f>I16</f>
        <v>1</v>
      </c>
      <c r="I151" s="164">
        <f>F151*H151</f>
        <v>0</v>
      </c>
      <c r="J151" s="123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65" t="s">
        <v>240</v>
      </c>
      <c r="C152" s="122"/>
      <c r="D152" s="122"/>
      <c r="E152" s="122"/>
      <c r="F152" s="122"/>
      <c r="G152" s="122"/>
      <c r="H152" s="123"/>
      <c r="I152" s="156">
        <f>I151</f>
        <v>0</v>
      </c>
      <c r="J152" s="123"/>
      <c r="K152" s="109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66" t="s">
        <v>241</v>
      </c>
      <c r="C153" s="122"/>
      <c r="D153" s="122"/>
      <c r="E153" s="122"/>
      <c r="F153" s="122"/>
      <c r="G153" s="122"/>
      <c r="H153" s="123"/>
      <c r="I153" s="156"/>
      <c r="J153" s="123"/>
      <c r="K153" s="109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155" t="s">
        <v>242</v>
      </c>
      <c r="C154" s="122"/>
      <c r="D154" s="122"/>
      <c r="E154" s="122"/>
      <c r="F154" s="122"/>
      <c r="G154" s="122"/>
      <c r="H154" s="123"/>
      <c r="I154" s="156">
        <f>I152+I153</f>
        <v>0</v>
      </c>
      <c r="J154" s="123"/>
      <c r="K154" s="109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10"/>
      <c r="C155" s="12"/>
      <c r="D155" s="111"/>
      <c r="E155" s="34"/>
      <c r="F155" s="34"/>
      <c r="G155" s="34"/>
      <c r="H155" s="34"/>
      <c r="I155" s="34"/>
      <c r="J155" s="34"/>
      <c r="K155" s="109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57" t="s">
        <v>243</v>
      </c>
      <c r="C156" s="134"/>
      <c r="D156" s="134"/>
      <c r="E156" s="134"/>
      <c r="F156" s="134"/>
      <c r="G156" s="134"/>
      <c r="H156" s="134"/>
      <c r="I156" s="134"/>
      <c r="J156" s="158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6"/>
      <c r="C157" s="34"/>
      <c r="D157" s="34"/>
      <c r="E157" s="34"/>
      <c r="F157" s="34"/>
      <c r="G157" s="34"/>
      <c r="H157" s="34"/>
      <c r="I157" s="34"/>
      <c r="J157" s="34"/>
      <c r="K157" s="109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159" t="s">
        <v>244</v>
      </c>
      <c r="C158" s="122"/>
      <c r="D158" s="122"/>
      <c r="E158" s="122"/>
      <c r="F158" s="122"/>
      <c r="G158" s="122"/>
      <c r="H158" s="122"/>
      <c r="I158" s="122"/>
      <c r="J158" s="123"/>
      <c r="K158" s="102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160" t="s">
        <v>245</v>
      </c>
      <c r="C159" s="122"/>
      <c r="D159" s="122"/>
      <c r="E159" s="122"/>
      <c r="F159" s="122"/>
      <c r="G159" s="122"/>
      <c r="H159" s="123"/>
      <c r="I159" s="161" t="s">
        <v>246</v>
      </c>
      <c r="J159" s="123"/>
      <c r="K159" s="103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67" t="s">
        <v>247</v>
      </c>
      <c r="C160" s="122"/>
      <c r="D160" s="122"/>
      <c r="E160" s="122"/>
      <c r="F160" s="122"/>
      <c r="G160" s="122"/>
      <c r="H160" s="123"/>
      <c r="I160" s="162">
        <f>I154</f>
        <v>0</v>
      </c>
      <c r="J160" s="12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67" t="s">
        <v>248</v>
      </c>
      <c r="C161" s="122"/>
      <c r="D161" s="122"/>
      <c r="E161" s="122"/>
      <c r="F161" s="122"/>
      <c r="G161" s="122"/>
      <c r="H161" s="123"/>
      <c r="I161" s="168">
        <f>H12</f>
        <v>30</v>
      </c>
      <c r="J161" s="169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151" t="s">
        <v>249</v>
      </c>
      <c r="C162" s="122"/>
      <c r="D162" s="122"/>
      <c r="E162" s="122"/>
      <c r="F162" s="122"/>
      <c r="G162" s="122"/>
      <c r="H162" s="152"/>
      <c r="I162" s="153">
        <f>I160*I161</f>
        <v>0</v>
      </c>
      <c r="J162" s="15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:J1"/>
    <mergeCell ref="B2:J2"/>
    <mergeCell ref="E3:H3"/>
    <mergeCell ref="E4:F4"/>
    <mergeCell ref="B6:J6"/>
    <mergeCell ref="B7:J7"/>
    <mergeCell ref="B8:J8"/>
    <mergeCell ref="C9:G9"/>
    <mergeCell ref="H9:J9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>
      <selection activeCell="I26" sqref="I26:J26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9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3" max="13" width="14.4257812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219" t="s">
        <v>12</v>
      </c>
      <c r="C1" s="220"/>
      <c r="D1" s="220"/>
      <c r="E1" s="220"/>
      <c r="F1" s="220"/>
      <c r="G1" s="220"/>
      <c r="H1" s="220"/>
      <c r="I1" s="220"/>
      <c r="J1" s="221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80"/>
      <c r="C2" s="134"/>
      <c r="D2" s="134"/>
      <c r="E2" s="134"/>
      <c r="F2" s="134"/>
      <c r="G2" s="134"/>
      <c r="H2" s="134"/>
      <c r="I2" s="134"/>
      <c r="J2" s="135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13</v>
      </c>
      <c r="E3" s="222"/>
      <c r="F3" s="134"/>
      <c r="G3" s="134"/>
      <c r="H3" s="158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14</v>
      </c>
      <c r="E4" s="223"/>
      <c r="F4" s="137"/>
      <c r="G4" s="15" t="s">
        <v>15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16</v>
      </c>
      <c r="E5" s="16" t="s">
        <v>17</v>
      </c>
      <c r="F5" s="11" t="s">
        <v>18</v>
      </c>
      <c r="G5" s="16" t="s">
        <v>19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80"/>
      <c r="C6" s="134"/>
      <c r="D6" s="134"/>
      <c r="E6" s="134"/>
      <c r="F6" s="134"/>
      <c r="G6" s="134"/>
      <c r="H6" s="134"/>
      <c r="I6" s="134"/>
      <c r="J6" s="135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218" t="s">
        <v>20</v>
      </c>
      <c r="C7" s="134"/>
      <c r="D7" s="134"/>
      <c r="E7" s="134"/>
      <c r="F7" s="134"/>
      <c r="G7" s="134"/>
      <c r="H7" s="134"/>
      <c r="I7" s="134"/>
      <c r="J7" s="135"/>
      <c r="K7" s="14"/>
      <c r="L7" s="8"/>
      <c r="M7" s="17" t="s">
        <v>21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80"/>
      <c r="C8" s="134"/>
      <c r="D8" s="134"/>
      <c r="E8" s="134"/>
      <c r="F8" s="134"/>
      <c r="G8" s="134"/>
      <c r="H8" s="134"/>
      <c r="I8" s="134"/>
      <c r="J8" s="135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22</v>
      </c>
      <c r="C9" s="208" t="s">
        <v>23</v>
      </c>
      <c r="D9" s="122"/>
      <c r="E9" s="122"/>
      <c r="F9" s="122"/>
      <c r="G9" s="123"/>
      <c r="H9" s="224"/>
      <c r="I9" s="122"/>
      <c r="J9" s="141"/>
      <c r="K9" s="19"/>
      <c r="L9" s="8"/>
      <c r="M9" s="8" t="s">
        <v>24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25</v>
      </c>
      <c r="C10" s="208" t="s">
        <v>26</v>
      </c>
      <c r="D10" s="122"/>
      <c r="E10" s="122"/>
      <c r="F10" s="122"/>
      <c r="G10" s="123"/>
      <c r="H10" s="163"/>
      <c r="I10" s="122"/>
      <c r="J10" s="141"/>
      <c r="K10" s="19"/>
      <c r="L10" s="8"/>
      <c r="M10" s="8" t="s">
        <v>27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28</v>
      </c>
      <c r="C11" s="208" t="s">
        <v>29</v>
      </c>
      <c r="D11" s="122"/>
      <c r="E11" s="122"/>
      <c r="F11" s="122"/>
      <c r="G11" s="152"/>
      <c r="H11" s="214"/>
      <c r="I11" s="122"/>
      <c r="J11" s="141"/>
      <c r="K11" s="9"/>
      <c r="L11" s="8"/>
      <c r="M11" s="8" t="s">
        <v>30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31</v>
      </c>
      <c r="C12" s="21" t="s">
        <v>32</v>
      </c>
      <c r="D12" s="22"/>
      <c r="E12" s="22"/>
      <c r="F12" s="22"/>
      <c r="G12" s="22"/>
      <c r="H12" s="214">
        <v>30</v>
      </c>
      <c r="I12" s="122"/>
      <c r="J12" s="141"/>
      <c r="K12" s="9"/>
      <c r="L12" s="8"/>
      <c r="M12" s="8" t="s">
        <v>33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80"/>
      <c r="C13" s="134"/>
      <c r="D13" s="134"/>
      <c r="E13" s="134"/>
      <c r="F13" s="134"/>
      <c r="G13" s="134"/>
      <c r="H13" s="134"/>
      <c r="I13" s="134"/>
      <c r="J13" s="135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218" t="s">
        <v>34</v>
      </c>
      <c r="C14" s="134"/>
      <c r="D14" s="134"/>
      <c r="E14" s="134"/>
      <c r="F14" s="134"/>
      <c r="G14" s="134"/>
      <c r="H14" s="134"/>
      <c r="I14" s="134"/>
      <c r="J14" s="135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213" t="s">
        <v>35</v>
      </c>
      <c r="D15" s="122"/>
      <c r="E15" s="122"/>
      <c r="F15" s="122"/>
      <c r="G15" s="122"/>
      <c r="H15" s="123"/>
      <c r="I15" s="214" t="s">
        <v>36</v>
      </c>
      <c r="J15" s="141"/>
      <c r="K15" s="9"/>
      <c r="L15" s="8"/>
      <c r="M15" s="8" t="s">
        <v>37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213" t="s">
        <v>38</v>
      </c>
      <c r="D16" s="122"/>
      <c r="E16" s="122"/>
      <c r="F16" s="122"/>
      <c r="G16" s="122"/>
      <c r="H16" s="123"/>
      <c r="I16" s="214">
        <v>4</v>
      </c>
      <c r="J16" s="141"/>
      <c r="K16" s="9"/>
      <c r="L16" s="8"/>
      <c r="M16" s="8" t="s">
        <v>39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40</v>
      </c>
      <c r="D17" s="215" t="s">
        <v>257</v>
      </c>
      <c r="E17" s="122"/>
      <c r="F17" s="122"/>
      <c r="G17" s="122"/>
      <c r="H17" s="122"/>
      <c r="I17" s="122"/>
      <c r="J17" s="141"/>
      <c r="K17" s="9"/>
      <c r="L17" s="8"/>
      <c r="M17" s="8" t="s">
        <v>42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80"/>
      <c r="C18" s="134"/>
      <c r="D18" s="134"/>
      <c r="E18" s="134"/>
      <c r="F18" s="134"/>
      <c r="G18" s="134"/>
      <c r="H18" s="134"/>
      <c r="I18" s="134"/>
      <c r="J18" s="135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216" t="s">
        <v>43</v>
      </c>
      <c r="C19" s="134"/>
      <c r="D19" s="134"/>
      <c r="E19" s="134"/>
      <c r="F19" s="134"/>
      <c r="G19" s="134"/>
      <c r="H19" s="134"/>
      <c r="I19" s="134"/>
      <c r="J19" s="135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80"/>
      <c r="C20" s="134"/>
      <c r="D20" s="134"/>
      <c r="E20" s="134"/>
      <c r="F20" s="134"/>
      <c r="G20" s="134"/>
      <c r="H20" s="134"/>
      <c r="I20" s="134"/>
      <c r="J20" s="135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217" t="s">
        <v>44</v>
      </c>
      <c r="C21" s="183"/>
      <c r="D21" s="183"/>
      <c r="E21" s="183"/>
      <c r="F21" s="183"/>
      <c r="G21" s="183"/>
      <c r="H21" s="183"/>
      <c r="I21" s="183"/>
      <c r="J21" s="184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78" t="s">
        <v>45</v>
      </c>
      <c r="C22" s="122"/>
      <c r="D22" s="122"/>
      <c r="E22" s="122"/>
      <c r="F22" s="122"/>
      <c r="G22" s="122"/>
      <c r="H22" s="122"/>
      <c r="I22" s="122"/>
      <c r="J22" s="141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77" t="s">
        <v>46</v>
      </c>
      <c r="D23" s="122"/>
      <c r="E23" s="122"/>
      <c r="F23" s="122"/>
      <c r="G23" s="122"/>
      <c r="H23" s="123"/>
      <c r="I23" s="210" t="s">
        <v>36</v>
      </c>
      <c r="J23" s="141"/>
      <c r="K23" s="25"/>
      <c r="L23" s="8"/>
      <c r="M23" s="8" t="s">
        <v>47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77" t="s">
        <v>48</v>
      </c>
      <c r="D24" s="122"/>
      <c r="E24" s="122"/>
      <c r="F24" s="122"/>
      <c r="G24" s="122"/>
      <c r="H24" s="123"/>
      <c r="I24" s="210" t="s">
        <v>258</v>
      </c>
      <c r="J24" s="141"/>
      <c r="K24" s="25"/>
      <c r="L24" s="8"/>
      <c r="M24" s="8" t="s">
        <v>50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77" t="s">
        <v>51</v>
      </c>
      <c r="D25" s="122"/>
      <c r="E25" s="122"/>
      <c r="F25" s="122"/>
      <c r="G25" s="122"/>
      <c r="H25" s="123"/>
      <c r="I25" s="211">
        <v>0</v>
      </c>
      <c r="J25" s="141"/>
      <c r="K25" s="27"/>
      <c r="L25" s="8"/>
      <c r="M25" s="8" t="s">
        <v>52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77" t="s">
        <v>53</v>
      </c>
      <c r="D26" s="122"/>
      <c r="E26" s="122"/>
      <c r="F26" s="122"/>
      <c r="G26" s="122"/>
      <c r="H26" s="123"/>
      <c r="I26" s="210"/>
      <c r="J26" s="141"/>
      <c r="K26" s="28"/>
      <c r="L26" s="8"/>
      <c r="M26" s="8" t="s">
        <v>54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77" t="s">
        <v>55</v>
      </c>
      <c r="D27" s="122"/>
      <c r="E27" s="122"/>
      <c r="F27" s="122"/>
      <c r="G27" s="122"/>
      <c r="H27" s="123"/>
      <c r="I27" s="212"/>
      <c r="J27" s="141"/>
      <c r="K27" s="28"/>
      <c r="L27" s="8"/>
      <c r="M27" s="8" t="s">
        <v>56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202"/>
      <c r="C28" s="131"/>
      <c r="D28" s="131"/>
      <c r="E28" s="131"/>
      <c r="F28" s="131"/>
      <c r="G28" s="131"/>
      <c r="H28" s="131"/>
      <c r="I28" s="131"/>
      <c r="J28" s="132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0" t="s">
        <v>57</v>
      </c>
      <c r="C29" s="122"/>
      <c r="D29" s="122"/>
      <c r="E29" s="122"/>
      <c r="F29" s="122"/>
      <c r="G29" s="122"/>
      <c r="H29" s="122"/>
      <c r="I29" s="122"/>
      <c r="J29" s="141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2" t="s">
        <v>58</v>
      </c>
      <c r="D30" s="122"/>
      <c r="E30" s="122"/>
      <c r="F30" s="122"/>
      <c r="G30" s="122"/>
      <c r="H30" s="123"/>
      <c r="I30" s="207" t="s">
        <v>59</v>
      </c>
      <c r="J30" s="141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22</v>
      </c>
      <c r="C31" s="208" t="s">
        <v>60</v>
      </c>
      <c r="D31" s="122"/>
      <c r="E31" s="122"/>
      <c r="F31" s="122"/>
      <c r="G31" s="122"/>
      <c r="H31" s="123"/>
      <c r="I31" s="148">
        <v>0</v>
      </c>
      <c r="J31" s="141"/>
      <c r="K31" s="33" t="e">
        <f>((I31/(I25/220)))</f>
        <v>#DIV/0!</v>
      </c>
      <c r="L31" s="34"/>
      <c r="M31" s="200" t="s">
        <v>61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5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25</v>
      </c>
      <c r="C32" s="36" t="s">
        <v>62</v>
      </c>
      <c r="D32" s="37"/>
      <c r="E32" s="38" t="s">
        <v>63</v>
      </c>
      <c r="F32" s="38" t="s">
        <v>64</v>
      </c>
      <c r="G32" s="37"/>
      <c r="H32" s="39">
        <v>0.3</v>
      </c>
      <c r="I32" s="148">
        <f>IF(F32="N",0,I31*H32)</f>
        <v>0</v>
      </c>
      <c r="J32" s="141"/>
      <c r="K32" s="40"/>
      <c r="L32" s="8"/>
      <c r="M32" s="200" t="s">
        <v>65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28</v>
      </c>
      <c r="C33" s="36" t="s">
        <v>66</v>
      </c>
      <c r="D33" s="37"/>
      <c r="E33" s="38" t="s">
        <v>63</v>
      </c>
      <c r="F33" s="38" t="s">
        <v>251</v>
      </c>
      <c r="G33" s="41">
        <v>0</v>
      </c>
      <c r="H33" s="39">
        <v>0.4</v>
      </c>
      <c r="I33" s="209">
        <f>IF(F33="N",0,G33*H33)</f>
        <v>0</v>
      </c>
      <c r="J33" s="141"/>
      <c r="K33" s="40"/>
      <c r="L33" s="8"/>
      <c r="M33" s="42" t="s">
        <v>67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31</v>
      </c>
      <c r="C34" s="36" t="s">
        <v>68</v>
      </c>
      <c r="D34" s="37"/>
      <c r="E34" s="38" t="s">
        <v>63</v>
      </c>
      <c r="F34" s="38" t="s">
        <v>64</v>
      </c>
      <c r="G34" s="41">
        <f>IF(F34="N",0,I31+I32+I33)</f>
        <v>0</v>
      </c>
      <c r="H34" s="39">
        <v>0.25</v>
      </c>
      <c r="I34" s="148">
        <f>IF(F34="N",0,(G34/220)*H34*7*15.2)</f>
        <v>0</v>
      </c>
      <c r="J34" s="141"/>
      <c r="K34" s="43"/>
      <c r="L34" s="8"/>
      <c r="M34" s="42" t="s">
        <v>69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70</v>
      </c>
      <c r="C35" s="36" t="s">
        <v>71</v>
      </c>
      <c r="D35" s="37"/>
      <c r="E35" s="37"/>
      <c r="F35" s="37"/>
      <c r="G35" s="38" t="s">
        <v>63</v>
      </c>
      <c r="H35" s="44" t="s">
        <v>64</v>
      </c>
      <c r="I35" s="148">
        <f>IF(H35="N",0,(G34/220)*0.1429*7*15.2*H34)</f>
        <v>0</v>
      </c>
      <c r="J35" s="141"/>
      <c r="K35" s="43"/>
      <c r="L35" s="8"/>
      <c r="M35" s="8" t="s">
        <v>72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73</v>
      </c>
      <c r="C36" s="167" t="s">
        <v>74</v>
      </c>
      <c r="D36" s="122"/>
      <c r="E36" s="122"/>
      <c r="F36" s="122"/>
      <c r="G36" s="122"/>
      <c r="H36" s="123"/>
      <c r="I36" s="146">
        <v>0</v>
      </c>
      <c r="J36" s="141"/>
      <c r="K36" s="34"/>
      <c r="L36" s="8"/>
      <c r="M36" s="203"/>
      <c r="N36" s="158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75</v>
      </c>
      <c r="C37" s="167" t="s">
        <v>76</v>
      </c>
      <c r="D37" s="122"/>
      <c r="E37" s="122"/>
      <c r="F37" s="122"/>
      <c r="G37" s="122"/>
      <c r="H37" s="123"/>
      <c r="I37" s="146">
        <v>0</v>
      </c>
      <c r="J37" s="141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205" t="s">
        <v>77</v>
      </c>
      <c r="C38" s="122"/>
      <c r="D38" s="122"/>
      <c r="E38" s="122"/>
      <c r="F38" s="122"/>
      <c r="G38" s="122"/>
      <c r="H38" s="123"/>
      <c r="I38" s="206">
        <f>SUM(I31:J37)</f>
        <v>0</v>
      </c>
      <c r="J38" s="141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78</v>
      </c>
      <c r="C39" s="36" t="s">
        <v>79</v>
      </c>
      <c r="D39" s="37"/>
      <c r="E39" s="38" t="s">
        <v>63</v>
      </c>
      <c r="F39" s="38" t="s">
        <v>64</v>
      </c>
      <c r="G39" s="41">
        <f>IF(F39="N",0,I31+I32+I33)</f>
        <v>0</v>
      </c>
      <c r="H39" s="39">
        <v>0.5</v>
      </c>
      <c r="I39" s="146">
        <f>IF(F39="N",0,(G39/220)*(1+H39)*15)</f>
        <v>0</v>
      </c>
      <c r="J39" s="141"/>
      <c r="K39" s="34"/>
      <c r="L39" s="8"/>
      <c r="M39" s="47" t="s">
        <v>80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81</v>
      </c>
      <c r="C40" s="177" t="s">
        <v>76</v>
      </c>
      <c r="D40" s="122"/>
      <c r="E40" s="122"/>
      <c r="F40" s="122"/>
      <c r="G40" s="122"/>
      <c r="H40" s="123"/>
      <c r="I40" s="204">
        <v>0</v>
      </c>
      <c r="J40" s="194"/>
      <c r="K40" s="48"/>
      <c r="L40" s="34"/>
      <c r="M40" s="200"/>
      <c r="N40" s="15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29" t="s">
        <v>82</v>
      </c>
      <c r="C41" s="122"/>
      <c r="D41" s="122"/>
      <c r="E41" s="122"/>
      <c r="F41" s="122"/>
      <c r="G41" s="122"/>
      <c r="H41" s="123"/>
      <c r="I41" s="147">
        <f>SUM(I38:J40)</f>
        <v>0</v>
      </c>
      <c r="J41" s="141"/>
      <c r="K41" s="49"/>
      <c r="L41" s="8"/>
      <c r="M41" s="8" t="s">
        <v>83</v>
      </c>
      <c r="N41" s="8"/>
      <c r="O41" s="201"/>
      <c r="P41" s="13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202"/>
      <c r="C42" s="131"/>
      <c r="D42" s="131"/>
      <c r="E42" s="131"/>
      <c r="F42" s="131"/>
      <c r="G42" s="131"/>
      <c r="H42" s="131"/>
      <c r="I42" s="131"/>
      <c r="J42" s="132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0" t="s">
        <v>84</v>
      </c>
      <c r="C43" s="122"/>
      <c r="D43" s="122"/>
      <c r="E43" s="122"/>
      <c r="F43" s="122"/>
      <c r="G43" s="122"/>
      <c r="H43" s="122"/>
      <c r="I43" s="122"/>
      <c r="J43" s="141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78" t="s">
        <v>85</v>
      </c>
      <c r="C44" s="122"/>
      <c r="D44" s="122"/>
      <c r="E44" s="122"/>
      <c r="F44" s="122"/>
      <c r="G44" s="122"/>
      <c r="H44" s="122"/>
      <c r="I44" s="122"/>
      <c r="J44" s="141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86</v>
      </c>
      <c r="C45" s="142" t="s">
        <v>87</v>
      </c>
      <c r="D45" s="122"/>
      <c r="E45" s="122"/>
      <c r="F45" s="122"/>
      <c r="G45" s="122"/>
      <c r="H45" s="123"/>
      <c r="I45" s="50" t="s">
        <v>88</v>
      </c>
      <c r="J45" s="51" t="s">
        <v>59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22</v>
      </c>
      <c r="C46" s="177" t="s">
        <v>89</v>
      </c>
      <c r="D46" s="122"/>
      <c r="E46" s="122"/>
      <c r="F46" s="122"/>
      <c r="G46" s="122"/>
      <c r="H46" s="123"/>
      <c r="I46" s="52">
        <f>1/12</f>
        <v>8.3333333333333329E-2</v>
      </c>
      <c r="J46" s="53">
        <f>I46*I41</f>
        <v>0</v>
      </c>
      <c r="K46" s="9"/>
      <c r="L46" s="8"/>
      <c r="M46" s="200" t="s">
        <v>90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5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25</v>
      </c>
      <c r="C47" s="177" t="s">
        <v>91</v>
      </c>
      <c r="D47" s="122"/>
      <c r="E47" s="122"/>
      <c r="F47" s="122"/>
      <c r="G47" s="122"/>
      <c r="H47" s="123"/>
      <c r="I47" s="54">
        <v>0.121</v>
      </c>
      <c r="J47" s="53">
        <f>I47*I41</f>
        <v>0</v>
      </c>
      <c r="K47" s="9"/>
      <c r="L47" s="8"/>
      <c r="M47" s="200" t="s">
        <v>92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5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28</v>
      </c>
      <c r="C48" s="143" t="s">
        <v>93</v>
      </c>
      <c r="D48" s="122"/>
      <c r="E48" s="122"/>
      <c r="F48" s="122"/>
      <c r="G48" s="122"/>
      <c r="H48" s="123"/>
      <c r="I48" s="55">
        <f>(I46+I47)*I61</f>
        <v>7.1108000000000005E-2</v>
      </c>
      <c r="J48" s="56">
        <f>I48*I41</f>
        <v>0</v>
      </c>
      <c r="K48" s="9"/>
      <c r="L48" s="8"/>
      <c r="M48" s="200" t="s">
        <v>94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5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29" t="s">
        <v>95</v>
      </c>
      <c r="C49" s="122"/>
      <c r="D49" s="122"/>
      <c r="E49" s="122"/>
      <c r="F49" s="122"/>
      <c r="G49" s="122"/>
      <c r="H49" s="123"/>
      <c r="I49" s="147">
        <f>SUM(J46:J48)</f>
        <v>0</v>
      </c>
      <c r="J49" s="141"/>
      <c r="K49" s="9"/>
      <c r="L49" s="8"/>
      <c r="M49" s="8" t="s">
        <v>96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85"/>
      <c r="C50" s="122"/>
      <c r="D50" s="122"/>
      <c r="E50" s="122"/>
      <c r="F50" s="122"/>
      <c r="G50" s="122"/>
      <c r="H50" s="122"/>
      <c r="I50" s="122"/>
      <c r="J50" s="141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78" t="s">
        <v>97</v>
      </c>
      <c r="C51" s="122"/>
      <c r="D51" s="122"/>
      <c r="E51" s="122"/>
      <c r="F51" s="122"/>
      <c r="G51" s="122"/>
      <c r="H51" s="122"/>
      <c r="I51" s="122"/>
      <c r="J51" s="141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98</v>
      </c>
      <c r="C52" s="142" t="s">
        <v>99</v>
      </c>
      <c r="D52" s="122"/>
      <c r="E52" s="122"/>
      <c r="F52" s="122"/>
      <c r="G52" s="122"/>
      <c r="H52" s="123"/>
      <c r="I52" s="50" t="s">
        <v>88</v>
      </c>
      <c r="J52" s="51" t="s">
        <v>59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22</v>
      </c>
      <c r="C53" s="177" t="s">
        <v>100</v>
      </c>
      <c r="D53" s="122"/>
      <c r="E53" s="122"/>
      <c r="F53" s="122"/>
      <c r="G53" s="122"/>
      <c r="H53" s="123"/>
      <c r="I53" s="52">
        <v>0.2</v>
      </c>
      <c r="J53" s="57">
        <f t="shared" ref="J53:J60" si="0">I53*$I$38</f>
        <v>0</v>
      </c>
      <c r="K53" s="9"/>
      <c r="L53" s="58"/>
      <c r="M53" s="8" t="s">
        <v>101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25</v>
      </c>
      <c r="C54" s="177" t="s">
        <v>102</v>
      </c>
      <c r="D54" s="122"/>
      <c r="E54" s="122"/>
      <c r="F54" s="122"/>
      <c r="G54" s="122"/>
      <c r="H54" s="123"/>
      <c r="I54" s="52">
        <v>2.5000000000000001E-2</v>
      </c>
      <c r="J54" s="57">
        <f t="shared" si="0"/>
        <v>0</v>
      </c>
      <c r="K54" s="9"/>
      <c r="L54" s="58"/>
      <c r="M54" s="8" t="s">
        <v>103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28</v>
      </c>
      <c r="C55" s="59" t="s">
        <v>104</v>
      </c>
      <c r="D55" s="60"/>
      <c r="E55" s="61" t="s">
        <v>105</v>
      </c>
      <c r="F55" s="62">
        <v>1</v>
      </c>
      <c r="G55" s="63" t="s">
        <v>106</v>
      </c>
      <c r="H55" s="62">
        <v>1</v>
      </c>
      <c r="I55" s="64">
        <v>0.01</v>
      </c>
      <c r="J55" s="57">
        <f t="shared" si="0"/>
        <v>0</v>
      </c>
      <c r="K55" s="9"/>
      <c r="L55" s="58"/>
      <c r="M55" s="8" t="s">
        <v>107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31</v>
      </c>
      <c r="C56" s="177" t="s">
        <v>108</v>
      </c>
      <c r="D56" s="122"/>
      <c r="E56" s="122"/>
      <c r="F56" s="122"/>
      <c r="G56" s="122"/>
      <c r="H56" s="123"/>
      <c r="I56" s="52">
        <v>1.4999999999999999E-2</v>
      </c>
      <c r="J56" s="57">
        <f t="shared" si="0"/>
        <v>0</v>
      </c>
      <c r="K56" s="9"/>
      <c r="L56" s="58"/>
      <c r="M56" s="8" t="s">
        <v>109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70</v>
      </c>
      <c r="C57" s="177" t="s">
        <v>110</v>
      </c>
      <c r="D57" s="122"/>
      <c r="E57" s="122"/>
      <c r="F57" s="122"/>
      <c r="G57" s="122"/>
      <c r="H57" s="123"/>
      <c r="I57" s="65">
        <v>0.01</v>
      </c>
      <c r="J57" s="57">
        <f t="shared" si="0"/>
        <v>0</v>
      </c>
      <c r="K57" s="9"/>
      <c r="L57" s="58"/>
      <c r="M57" s="8" t="s">
        <v>111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73</v>
      </c>
      <c r="C58" s="177" t="s">
        <v>112</v>
      </c>
      <c r="D58" s="122"/>
      <c r="E58" s="122"/>
      <c r="F58" s="122"/>
      <c r="G58" s="122"/>
      <c r="H58" s="123"/>
      <c r="I58" s="52">
        <v>6.0000000000000001E-3</v>
      </c>
      <c r="J58" s="57">
        <f t="shared" si="0"/>
        <v>0</v>
      </c>
      <c r="K58" s="9"/>
      <c r="L58" s="58"/>
      <c r="M58" s="8" t="s">
        <v>113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75</v>
      </c>
      <c r="C59" s="177" t="s">
        <v>114</v>
      </c>
      <c r="D59" s="122"/>
      <c r="E59" s="122"/>
      <c r="F59" s="122"/>
      <c r="G59" s="122"/>
      <c r="H59" s="123"/>
      <c r="I59" s="52">
        <v>2E-3</v>
      </c>
      <c r="J59" s="57">
        <f t="shared" si="0"/>
        <v>0</v>
      </c>
      <c r="K59" s="9"/>
      <c r="L59" s="58"/>
      <c r="M59" s="8" t="s">
        <v>115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78</v>
      </c>
      <c r="C60" s="177" t="s">
        <v>116</v>
      </c>
      <c r="D60" s="122"/>
      <c r="E60" s="122"/>
      <c r="F60" s="122"/>
      <c r="G60" s="122"/>
      <c r="H60" s="123"/>
      <c r="I60" s="65">
        <v>0.08</v>
      </c>
      <c r="J60" s="57">
        <f t="shared" si="0"/>
        <v>0</v>
      </c>
      <c r="K60" s="9"/>
      <c r="L60" s="58"/>
      <c r="M60" s="8" t="s">
        <v>117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29" t="s">
        <v>118</v>
      </c>
      <c r="C61" s="122"/>
      <c r="D61" s="122"/>
      <c r="E61" s="122"/>
      <c r="F61" s="122"/>
      <c r="G61" s="122"/>
      <c r="H61" s="123"/>
      <c r="I61" s="66">
        <f t="shared" ref="I61:J61" si="1">SUM(I53:I60)</f>
        <v>0.34800000000000003</v>
      </c>
      <c r="J61" s="67">
        <f t="shared" si="1"/>
        <v>0</v>
      </c>
      <c r="K61" s="9"/>
      <c r="L61" s="58"/>
      <c r="M61" s="8" t="s">
        <v>119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85"/>
      <c r="C62" s="122"/>
      <c r="D62" s="122"/>
      <c r="E62" s="122"/>
      <c r="F62" s="122"/>
      <c r="G62" s="122"/>
      <c r="H62" s="122"/>
      <c r="I62" s="122"/>
      <c r="J62" s="141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29" t="s">
        <v>120</v>
      </c>
      <c r="C63" s="122"/>
      <c r="D63" s="122"/>
      <c r="E63" s="122"/>
      <c r="F63" s="122"/>
      <c r="G63" s="122"/>
      <c r="H63" s="122"/>
      <c r="I63" s="122"/>
      <c r="J63" s="141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121</v>
      </c>
      <c r="C64" s="142" t="s">
        <v>122</v>
      </c>
      <c r="D64" s="122"/>
      <c r="E64" s="122"/>
      <c r="F64" s="122"/>
      <c r="G64" s="122"/>
      <c r="H64" s="123"/>
      <c r="I64" s="150" t="s">
        <v>59</v>
      </c>
      <c r="J64" s="141"/>
      <c r="K64" s="6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87" t="s">
        <v>22</v>
      </c>
      <c r="C65" s="195" t="s">
        <v>123</v>
      </c>
      <c r="D65" s="69" t="s">
        <v>124</v>
      </c>
      <c r="E65" s="69" t="s">
        <v>125</v>
      </c>
      <c r="F65" s="69" t="s">
        <v>126</v>
      </c>
      <c r="G65" s="69" t="s">
        <v>127</v>
      </c>
      <c r="H65" s="69" t="s">
        <v>128</v>
      </c>
      <c r="I65" s="197">
        <f>IF(D66="N",0,(E66*F66*G66)-H66)</f>
        <v>0</v>
      </c>
      <c r="J65" s="198"/>
      <c r="K65" s="40"/>
      <c r="L65" s="8"/>
      <c r="M65" s="8" t="s">
        <v>129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96"/>
      <c r="AC65" s="154"/>
      <c r="AD65" s="196"/>
      <c r="AE65" s="154"/>
      <c r="AF65" s="196"/>
      <c r="AG65" s="154"/>
      <c r="AH65" s="8"/>
    </row>
    <row r="66" spans="1:34" ht="15" customHeight="1">
      <c r="A66" s="8"/>
      <c r="B66" s="188"/>
      <c r="C66" s="145"/>
      <c r="D66" s="69" t="s">
        <v>64</v>
      </c>
      <c r="E66" s="41">
        <v>0</v>
      </c>
      <c r="F66" s="69">
        <v>2</v>
      </c>
      <c r="G66" s="69">
        <v>22</v>
      </c>
      <c r="H66" s="41">
        <f>I31*0.06</f>
        <v>0</v>
      </c>
      <c r="I66" s="199">
        <f>IF(I65&gt;=0,I65,0)</f>
        <v>0</v>
      </c>
      <c r="J66" s="184"/>
      <c r="K66" s="40"/>
      <c r="L66" s="8"/>
      <c r="M66" s="8" t="s">
        <v>130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70"/>
      <c r="AC66" s="71"/>
      <c r="AD66" s="72"/>
      <c r="AE66" s="73"/>
      <c r="AF66" s="74"/>
      <c r="AG66" s="73"/>
      <c r="AH66" s="8"/>
    </row>
    <row r="67" spans="1:34" ht="15" customHeight="1">
      <c r="A67" s="8"/>
      <c r="B67" s="187" t="s">
        <v>25</v>
      </c>
      <c r="C67" s="189" t="s">
        <v>131</v>
      </c>
      <c r="D67" s="190"/>
      <c r="E67" s="69" t="s">
        <v>124</v>
      </c>
      <c r="F67" s="69" t="s">
        <v>125</v>
      </c>
      <c r="G67" s="69" t="s">
        <v>127</v>
      </c>
      <c r="H67" s="69" t="s">
        <v>128</v>
      </c>
      <c r="I67" s="193">
        <f>IF(E68="N",0,(F68*G68)-H68)</f>
        <v>0</v>
      </c>
      <c r="J67" s="132"/>
      <c r="K67" s="40"/>
      <c r="L67" s="8"/>
      <c r="M67" s="8" t="s">
        <v>132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5"/>
      <c r="AC67" s="76"/>
      <c r="AD67" s="75"/>
      <c r="AE67" s="77"/>
      <c r="AF67" s="75"/>
      <c r="AG67" s="77"/>
      <c r="AH67" s="8"/>
    </row>
    <row r="68" spans="1:34" ht="15" customHeight="1">
      <c r="A68" s="8"/>
      <c r="B68" s="188"/>
      <c r="C68" s="191"/>
      <c r="D68" s="192"/>
      <c r="E68" s="69" t="s">
        <v>64</v>
      </c>
      <c r="F68" s="41">
        <v>0</v>
      </c>
      <c r="G68" s="69"/>
      <c r="H68" s="41">
        <f>F68*G68*20%</f>
        <v>0</v>
      </c>
      <c r="I68" s="191"/>
      <c r="J68" s="194"/>
      <c r="K68" s="40"/>
      <c r="L68" s="8"/>
      <c r="M68" s="8" t="s">
        <v>133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8"/>
      <c r="AC68" s="79"/>
      <c r="AD68" s="78"/>
      <c r="AE68" s="80"/>
      <c r="AF68" s="78"/>
      <c r="AG68" s="80"/>
      <c r="AH68" s="8"/>
    </row>
    <row r="69" spans="1:34" ht="15" customHeight="1">
      <c r="A69" s="8"/>
      <c r="B69" s="26" t="s">
        <v>28</v>
      </c>
      <c r="C69" s="143" t="s">
        <v>134</v>
      </c>
      <c r="D69" s="122"/>
      <c r="E69" s="122"/>
      <c r="F69" s="122"/>
      <c r="G69" s="122"/>
      <c r="H69" s="123"/>
      <c r="I69" s="186">
        <v>0</v>
      </c>
      <c r="J69" s="141"/>
      <c r="K69" s="81"/>
      <c r="L69" s="8"/>
      <c r="M69" s="8" t="s">
        <v>135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2"/>
      <c r="AC69" s="82"/>
      <c r="AD69" s="82"/>
      <c r="AE69" s="82"/>
      <c r="AF69" s="82"/>
      <c r="AG69" s="82"/>
      <c r="AH69" s="8"/>
    </row>
    <row r="70" spans="1:34" ht="15" customHeight="1">
      <c r="A70" s="8"/>
      <c r="B70" s="26" t="s">
        <v>31</v>
      </c>
      <c r="C70" s="143" t="s">
        <v>136</v>
      </c>
      <c r="D70" s="122"/>
      <c r="E70" s="122"/>
      <c r="F70" s="122"/>
      <c r="G70" s="122"/>
      <c r="H70" s="123"/>
      <c r="I70" s="186">
        <v>0</v>
      </c>
      <c r="J70" s="141"/>
      <c r="K70" s="40"/>
      <c r="L70" s="8"/>
      <c r="M70" s="8" t="s">
        <v>137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2"/>
      <c r="AC70" s="82"/>
      <c r="AD70" s="82"/>
      <c r="AE70" s="82"/>
      <c r="AF70" s="82"/>
      <c r="AG70" s="82"/>
      <c r="AH70" s="8"/>
    </row>
    <row r="71" spans="1:34" ht="15" customHeight="1">
      <c r="A71" s="8"/>
      <c r="B71" s="26" t="s">
        <v>70</v>
      </c>
      <c r="C71" s="143" t="s">
        <v>136</v>
      </c>
      <c r="D71" s="122"/>
      <c r="E71" s="122"/>
      <c r="F71" s="122"/>
      <c r="G71" s="122"/>
      <c r="H71" s="123"/>
      <c r="I71" s="186">
        <v>0</v>
      </c>
      <c r="J71" s="141"/>
      <c r="K71" s="40"/>
      <c r="L71" s="8"/>
      <c r="M71" s="8" t="s">
        <v>138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2"/>
      <c r="AC71" s="82"/>
      <c r="AD71" s="82"/>
      <c r="AE71" s="82"/>
      <c r="AF71" s="82"/>
      <c r="AG71" s="82"/>
      <c r="AH71" s="8"/>
    </row>
    <row r="72" spans="1:34" ht="15" customHeight="1">
      <c r="A72" s="8"/>
      <c r="B72" s="26" t="s">
        <v>73</v>
      </c>
      <c r="C72" s="143" t="s">
        <v>136</v>
      </c>
      <c r="D72" s="122"/>
      <c r="E72" s="122"/>
      <c r="F72" s="122"/>
      <c r="G72" s="122"/>
      <c r="H72" s="123"/>
      <c r="I72" s="186">
        <v>0</v>
      </c>
      <c r="J72" s="141"/>
      <c r="K72" s="40"/>
      <c r="L72" s="8"/>
      <c r="M72" s="8" t="s">
        <v>139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2"/>
      <c r="AC72" s="82"/>
      <c r="AD72" s="82"/>
      <c r="AE72" s="82"/>
      <c r="AF72" s="82"/>
      <c r="AG72" s="82"/>
      <c r="AH72" s="8"/>
    </row>
    <row r="73" spans="1:34" ht="15" customHeight="1">
      <c r="A73" s="8"/>
      <c r="B73" s="26" t="s">
        <v>75</v>
      </c>
      <c r="C73" s="143" t="s">
        <v>136</v>
      </c>
      <c r="D73" s="122"/>
      <c r="E73" s="122"/>
      <c r="F73" s="122"/>
      <c r="G73" s="122"/>
      <c r="H73" s="123"/>
      <c r="I73" s="186">
        <v>0</v>
      </c>
      <c r="J73" s="141"/>
      <c r="K73" s="40"/>
      <c r="L73" s="8"/>
      <c r="M73" s="8" t="s">
        <v>140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2"/>
      <c r="AC73" s="82"/>
      <c r="AD73" s="82"/>
      <c r="AE73" s="82"/>
      <c r="AF73" s="82"/>
      <c r="AG73" s="82"/>
      <c r="AH73" s="8"/>
    </row>
    <row r="74" spans="1:34" ht="15" customHeight="1">
      <c r="A74" s="8"/>
      <c r="B74" s="129" t="s">
        <v>95</v>
      </c>
      <c r="C74" s="122"/>
      <c r="D74" s="122"/>
      <c r="E74" s="122"/>
      <c r="F74" s="122"/>
      <c r="G74" s="122"/>
      <c r="H74" s="123"/>
      <c r="I74" s="147">
        <f>SUM(I66:J73)</f>
        <v>0</v>
      </c>
      <c r="J74" s="141"/>
      <c r="K74" s="49"/>
      <c r="L74" s="8"/>
      <c r="M74" s="8" t="s">
        <v>141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49"/>
      <c r="C75" s="137"/>
      <c r="D75" s="137"/>
      <c r="E75" s="137"/>
      <c r="F75" s="137"/>
      <c r="G75" s="137"/>
      <c r="H75" s="137"/>
      <c r="I75" s="137"/>
      <c r="J75" s="138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1" t="s">
        <v>142</v>
      </c>
      <c r="C76" s="134"/>
      <c r="D76" s="134"/>
      <c r="E76" s="134"/>
      <c r="F76" s="134"/>
      <c r="G76" s="134"/>
      <c r="H76" s="134"/>
      <c r="I76" s="134"/>
      <c r="J76" s="135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2"/>
      <c r="C77" s="183"/>
      <c r="D77" s="183"/>
      <c r="E77" s="183"/>
      <c r="F77" s="183"/>
      <c r="G77" s="183"/>
      <c r="H77" s="183"/>
      <c r="I77" s="183"/>
      <c r="J77" s="184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2" t="s">
        <v>143</v>
      </c>
      <c r="D78" s="122"/>
      <c r="E78" s="122"/>
      <c r="F78" s="122"/>
      <c r="G78" s="122"/>
      <c r="H78" s="123"/>
      <c r="I78" s="150" t="s">
        <v>59</v>
      </c>
      <c r="J78" s="141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86</v>
      </c>
      <c r="C79" s="143" t="s">
        <v>144</v>
      </c>
      <c r="D79" s="122"/>
      <c r="E79" s="122"/>
      <c r="F79" s="122"/>
      <c r="G79" s="122"/>
      <c r="H79" s="123"/>
      <c r="I79" s="148">
        <f>I49</f>
        <v>0</v>
      </c>
      <c r="J79" s="141"/>
      <c r="K79" s="49"/>
      <c r="L79" s="8"/>
      <c r="M79" s="8" t="s">
        <v>145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98</v>
      </c>
      <c r="C80" s="143" t="s">
        <v>99</v>
      </c>
      <c r="D80" s="122"/>
      <c r="E80" s="122"/>
      <c r="F80" s="122"/>
      <c r="G80" s="122"/>
      <c r="H80" s="123"/>
      <c r="I80" s="148">
        <f>J61</f>
        <v>0</v>
      </c>
      <c r="J80" s="141"/>
      <c r="K80" s="49"/>
      <c r="L80" s="8"/>
      <c r="M80" s="8" t="s">
        <v>146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121</v>
      </c>
      <c r="C81" s="143" t="s">
        <v>122</v>
      </c>
      <c r="D81" s="122"/>
      <c r="E81" s="122"/>
      <c r="F81" s="122"/>
      <c r="G81" s="122"/>
      <c r="H81" s="123"/>
      <c r="I81" s="148">
        <f>I74</f>
        <v>0</v>
      </c>
      <c r="J81" s="141"/>
      <c r="K81" s="49"/>
      <c r="L81" s="8"/>
      <c r="M81" s="8" t="s">
        <v>147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29" t="s">
        <v>95</v>
      </c>
      <c r="C82" s="122"/>
      <c r="D82" s="122"/>
      <c r="E82" s="122"/>
      <c r="F82" s="122"/>
      <c r="G82" s="122"/>
      <c r="H82" s="123"/>
      <c r="I82" s="147">
        <f>SUM(I79:J81)</f>
        <v>0</v>
      </c>
      <c r="J82" s="141"/>
      <c r="K82" s="49"/>
      <c r="L82" s="8"/>
      <c r="M82" s="8" t="s">
        <v>148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49"/>
      <c r="C83" s="137"/>
      <c r="D83" s="137"/>
      <c r="E83" s="137"/>
      <c r="F83" s="137"/>
      <c r="G83" s="137"/>
      <c r="H83" s="137"/>
      <c r="I83" s="137"/>
      <c r="J83" s="138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0" t="s">
        <v>149</v>
      </c>
      <c r="C84" s="122"/>
      <c r="D84" s="122"/>
      <c r="E84" s="122"/>
      <c r="F84" s="122"/>
      <c r="G84" s="122"/>
      <c r="H84" s="122"/>
      <c r="I84" s="122"/>
      <c r="J84" s="141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2" t="s">
        <v>150</v>
      </c>
      <c r="D85" s="122"/>
      <c r="E85" s="122"/>
      <c r="F85" s="122"/>
      <c r="G85" s="122"/>
      <c r="H85" s="123"/>
      <c r="I85" s="50" t="s">
        <v>88</v>
      </c>
      <c r="J85" s="51" t="s">
        <v>59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22</v>
      </c>
      <c r="C86" s="177" t="s">
        <v>151</v>
      </c>
      <c r="D86" s="122"/>
      <c r="E86" s="122"/>
      <c r="F86" s="122"/>
      <c r="G86" s="122"/>
      <c r="H86" s="123"/>
      <c r="I86" s="55">
        <f>(1/12)*0.0555</f>
        <v>4.6249999999999998E-3</v>
      </c>
      <c r="J86" s="57">
        <f t="shared" ref="J86:J91" si="2">I86*$I$41</f>
        <v>0</v>
      </c>
      <c r="K86" s="49"/>
      <c r="L86" s="8"/>
      <c r="M86" s="8" t="s">
        <v>152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25</v>
      </c>
      <c r="C87" s="177" t="s">
        <v>153</v>
      </c>
      <c r="D87" s="122"/>
      <c r="E87" s="122"/>
      <c r="F87" s="122"/>
      <c r="G87" s="122"/>
      <c r="H87" s="123"/>
      <c r="I87" s="55">
        <f>I60*I86</f>
        <v>3.6999999999999999E-4</v>
      </c>
      <c r="J87" s="57">
        <f t="shared" si="2"/>
        <v>0</v>
      </c>
      <c r="K87" s="49"/>
      <c r="L87" s="8"/>
      <c r="M87" s="8" t="s">
        <v>154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28</v>
      </c>
      <c r="C88" s="177" t="s">
        <v>155</v>
      </c>
      <c r="D88" s="122"/>
      <c r="E88" s="122"/>
      <c r="F88" s="122"/>
      <c r="G88" s="122"/>
      <c r="H88" s="123"/>
      <c r="I88" s="55">
        <v>0.02</v>
      </c>
      <c r="J88" s="57">
        <f t="shared" si="2"/>
        <v>0</v>
      </c>
      <c r="K88" s="49"/>
      <c r="L88" s="83"/>
      <c r="M88" s="8" t="s">
        <v>259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31</v>
      </c>
      <c r="C89" s="177" t="s">
        <v>157</v>
      </c>
      <c r="D89" s="122"/>
      <c r="E89" s="122"/>
      <c r="F89" s="122"/>
      <c r="G89" s="122"/>
      <c r="H89" s="123"/>
      <c r="I89" s="55">
        <f>(7/30)/12</f>
        <v>1.9444444444444445E-2</v>
      </c>
      <c r="J89" s="57">
        <f t="shared" si="2"/>
        <v>0</v>
      </c>
      <c r="K89" s="49"/>
      <c r="L89" s="8"/>
      <c r="M89" s="8" t="s">
        <v>158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70</v>
      </c>
      <c r="C90" s="177" t="s">
        <v>159</v>
      </c>
      <c r="D90" s="122"/>
      <c r="E90" s="122"/>
      <c r="F90" s="122"/>
      <c r="G90" s="122"/>
      <c r="H90" s="123"/>
      <c r="I90" s="55">
        <f>I89*I61</f>
        <v>6.7666666666666674E-3</v>
      </c>
      <c r="J90" s="57">
        <f t="shared" si="2"/>
        <v>0</v>
      </c>
      <c r="K90" s="49"/>
      <c r="L90" s="8"/>
      <c r="M90" s="8" t="s">
        <v>160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73</v>
      </c>
      <c r="C91" s="177" t="s">
        <v>161</v>
      </c>
      <c r="D91" s="122"/>
      <c r="E91" s="122"/>
      <c r="F91" s="122"/>
      <c r="G91" s="122"/>
      <c r="H91" s="123"/>
      <c r="I91" s="55">
        <v>0.02</v>
      </c>
      <c r="J91" s="57">
        <f t="shared" si="2"/>
        <v>0</v>
      </c>
      <c r="K91" s="49"/>
      <c r="L91" s="8"/>
      <c r="M91" s="8" t="s">
        <v>162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29" t="s">
        <v>95</v>
      </c>
      <c r="C92" s="122"/>
      <c r="D92" s="122"/>
      <c r="E92" s="122"/>
      <c r="F92" s="122"/>
      <c r="G92" s="122"/>
      <c r="H92" s="123"/>
      <c r="I92" s="147">
        <f>SUM(J86:J91)</f>
        <v>0</v>
      </c>
      <c r="J92" s="141"/>
      <c r="K92" s="49"/>
      <c r="L92" s="8"/>
      <c r="M92" s="8" t="s">
        <v>163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85"/>
      <c r="C93" s="122"/>
      <c r="D93" s="122"/>
      <c r="E93" s="122"/>
      <c r="F93" s="122"/>
      <c r="G93" s="122"/>
      <c r="H93" s="122"/>
      <c r="I93" s="122"/>
      <c r="J93" s="141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0" t="s">
        <v>164</v>
      </c>
      <c r="C94" s="122"/>
      <c r="D94" s="122"/>
      <c r="E94" s="122"/>
      <c r="F94" s="122"/>
      <c r="G94" s="122"/>
      <c r="H94" s="122"/>
      <c r="I94" s="122"/>
      <c r="J94" s="141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29" t="s">
        <v>165</v>
      </c>
      <c r="C95" s="122"/>
      <c r="D95" s="122"/>
      <c r="E95" s="122"/>
      <c r="F95" s="122"/>
      <c r="G95" s="122"/>
      <c r="H95" s="122"/>
      <c r="I95" s="122"/>
      <c r="J95" s="141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166</v>
      </c>
      <c r="C96" s="142" t="s">
        <v>167</v>
      </c>
      <c r="D96" s="122"/>
      <c r="E96" s="122"/>
      <c r="F96" s="122"/>
      <c r="G96" s="122"/>
      <c r="H96" s="123"/>
      <c r="I96" s="50" t="s">
        <v>88</v>
      </c>
      <c r="J96" s="84" t="s">
        <v>59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22</v>
      </c>
      <c r="C97" s="177" t="s">
        <v>168</v>
      </c>
      <c r="D97" s="122"/>
      <c r="E97" s="122"/>
      <c r="F97" s="122"/>
      <c r="G97" s="122"/>
      <c r="H97" s="123"/>
      <c r="I97" s="52">
        <f>((1+1+1/3)*(1/12))/12</f>
        <v>1.6203703703703703E-2</v>
      </c>
      <c r="J97" s="53">
        <f t="shared" ref="J97:J102" si="3">I97*$I$41</f>
        <v>0</v>
      </c>
      <c r="K97" s="49"/>
      <c r="L97" s="8"/>
      <c r="M97" s="85" t="s">
        <v>169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25</v>
      </c>
      <c r="C98" s="177" t="s">
        <v>170</v>
      </c>
      <c r="D98" s="122"/>
      <c r="E98" s="122"/>
      <c r="F98" s="122"/>
      <c r="G98" s="122"/>
      <c r="H98" s="123"/>
      <c r="I98" s="52">
        <f>((1/30)/12)</f>
        <v>2.7777777777777779E-3</v>
      </c>
      <c r="J98" s="53">
        <f t="shared" si="3"/>
        <v>0</v>
      </c>
      <c r="K98" s="49"/>
      <c r="L98" s="8"/>
      <c r="M98" s="8" t="s">
        <v>171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28</v>
      </c>
      <c r="C99" s="177" t="s">
        <v>172</v>
      </c>
      <c r="D99" s="122"/>
      <c r="E99" s="122"/>
      <c r="F99" s="122"/>
      <c r="G99" s="122"/>
      <c r="H99" s="123"/>
      <c r="I99" s="52">
        <f>(5/365)*1.5%</f>
        <v>2.0547945205479451E-4</v>
      </c>
      <c r="J99" s="53">
        <f t="shared" si="3"/>
        <v>0</v>
      </c>
      <c r="K99" s="49"/>
      <c r="L99" s="8"/>
      <c r="M99" s="8" t="s">
        <v>173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31</v>
      </c>
      <c r="C100" s="177" t="s">
        <v>174</v>
      </c>
      <c r="D100" s="122"/>
      <c r="E100" s="122"/>
      <c r="F100" s="122"/>
      <c r="G100" s="122"/>
      <c r="H100" s="123"/>
      <c r="I100" s="52">
        <f>((15/30)/12*0.0078)</f>
        <v>3.2499999999999999E-4</v>
      </c>
      <c r="J100" s="53">
        <f t="shared" si="3"/>
        <v>0</v>
      </c>
      <c r="K100" s="49"/>
      <c r="L100" s="8"/>
      <c r="M100" s="8" t="s">
        <v>175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70</v>
      </c>
      <c r="C101" s="177" t="s">
        <v>176</v>
      </c>
      <c r="D101" s="122"/>
      <c r="E101" s="122"/>
      <c r="F101" s="122"/>
      <c r="G101" s="122"/>
      <c r="H101" s="123"/>
      <c r="I101" s="86">
        <v>5.5000000000000003E-4</v>
      </c>
      <c r="J101" s="53">
        <f t="shared" si="3"/>
        <v>0</v>
      </c>
      <c r="K101" s="49"/>
      <c r="L101" s="8"/>
      <c r="M101" s="8" t="s">
        <v>177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73</v>
      </c>
      <c r="C102" s="177" t="s">
        <v>178</v>
      </c>
      <c r="D102" s="122"/>
      <c r="E102" s="122"/>
      <c r="F102" s="122"/>
      <c r="G102" s="122"/>
      <c r="H102" s="123"/>
      <c r="I102" s="52">
        <f>(5.96/30)/12</f>
        <v>1.6555555555555556E-2</v>
      </c>
      <c r="J102" s="53">
        <f t="shared" si="3"/>
        <v>0</v>
      </c>
      <c r="K102" s="49"/>
      <c r="L102" s="8"/>
      <c r="M102" s="8" t="s">
        <v>179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29" t="s">
        <v>95</v>
      </c>
      <c r="C103" s="122"/>
      <c r="D103" s="122"/>
      <c r="E103" s="122"/>
      <c r="F103" s="122"/>
      <c r="G103" s="122"/>
      <c r="H103" s="123"/>
      <c r="I103" s="87">
        <f t="shared" ref="I103:J103" si="4">SUM(I97:I102)</f>
        <v>3.6617516489091825E-2</v>
      </c>
      <c r="J103" s="88">
        <f t="shared" si="4"/>
        <v>0</v>
      </c>
      <c r="K103" s="49"/>
      <c r="L103" s="8"/>
      <c r="M103" s="8" t="s">
        <v>163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49"/>
      <c r="C104" s="137"/>
      <c r="D104" s="137"/>
      <c r="E104" s="137"/>
      <c r="F104" s="137"/>
      <c r="G104" s="137"/>
      <c r="H104" s="137"/>
      <c r="I104" s="137"/>
      <c r="J104" s="138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29" t="s">
        <v>180</v>
      </c>
      <c r="C105" s="122"/>
      <c r="D105" s="122"/>
      <c r="E105" s="122"/>
      <c r="F105" s="122"/>
      <c r="G105" s="122"/>
      <c r="H105" s="122"/>
      <c r="I105" s="122"/>
      <c r="J105" s="141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181</v>
      </c>
      <c r="C106" s="142" t="s">
        <v>182</v>
      </c>
      <c r="D106" s="122"/>
      <c r="E106" s="122"/>
      <c r="F106" s="122"/>
      <c r="G106" s="122"/>
      <c r="H106" s="123"/>
      <c r="I106" s="50" t="s">
        <v>88</v>
      </c>
      <c r="J106" s="84" t="s">
        <v>59</v>
      </c>
      <c r="K106" s="49"/>
      <c r="L106" s="8"/>
      <c r="M106" s="8"/>
      <c r="N106" s="8" t="s">
        <v>183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22</v>
      </c>
      <c r="C107" s="177" t="s">
        <v>184</v>
      </c>
      <c r="D107" s="122"/>
      <c r="E107" s="122"/>
      <c r="F107" s="122"/>
      <c r="G107" s="122"/>
      <c r="H107" s="123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29" t="s">
        <v>95</v>
      </c>
      <c r="C108" s="122"/>
      <c r="D108" s="122"/>
      <c r="E108" s="122"/>
      <c r="F108" s="122"/>
      <c r="G108" s="122"/>
      <c r="H108" s="123"/>
      <c r="I108" s="147">
        <f>SUM(J104:J107)</f>
        <v>0</v>
      </c>
      <c r="J108" s="141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80"/>
      <c r="C109" s="134"/>
      <c r="D109" s="134"/>
      <c r="E109" s="134"/>
      <c r="F109" s="134"/>
      <c r="G109" s="134"/>
      <c r="H109" s="134"/>
      <c r="I109" s="134"/>
      <c r="J109" s="135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1" t="s">
        <v>185</v>
      </c>
      <c r="C110" s="134"/>
      <c r="D110" s="134"/>
      <c r="E110" s="134"/>
      <c r="F110" s="134"/>
      <c r="G110" s="134"/>
      <c r="H110" s="134"/>
      <c r="I110" s="134"/>
      <c r="J110" s="135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2"/>
      <c r="C111" s="183"/>
      <c r="D111" s="183"/>
      <c r="E111" s="183"/>
      <c r="F111" s="183"/>
      <c r="G111" s="183"/>
      <c r="H111" s="183"/>
      <c r="I111" s="183"/>
      <c r="J111" s="184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2" t="s">
        <v>143</v>
      </c>
      <c r="D112" s="122"/>
      <c r="E112" s="122"/>
      <c r="F112" s="122"/>
      <c r="G112" s="122"/>
      <c r="H112" s="123"/>
      <c r="I112" s="150" t="s">
        <v>59</v>
      </c>
      <c r="J112" s="141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166</v>
      </c>
      <c r="C113" s="143" t="s">
        <v>186</v>
      </c>
      <c r="D113" s="122"/>
      <c r="E113" s="122"/>
      <c r="F113" s="122"/>
      <c r="G113" s="122"/>
      <c r="H113" s="123"/>
      <c r="I113" s="148">
        <f>J103</f>
        <v>0</v>
      </c>
      <c r="J113" s="141"/>
      <c r="K113" s="49"/>
      <c r="L113" s="8"/>
      <c r="M113" s="8" t="s">
        <v>187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181</v>
      </c>
      <c r="C114" s="143" t="s">
        <v>182</v>
      </c>
      <c r="D114" s="122"/>
      <c r="E114" s="122"/>
      <c r="F114" s="122"/>
      <c r="G114" s="122"/>
      <c r="H114" s="123"/>
      <c r="I114" s="148">
        <f>I108</f>
        <v>0</v>
      </c>
      <c r="J114" s="141"/>
      <c r="K114" s="49"/>
      <c r="L114" s="8"/>
      <c r="M114" s="8" t="s">
        <v>188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29" t="s">
        <v>95</v>
      </c>
      <c r="C115" s="122"/>
      <c r="D115" s="122"/>
      <c r="E115" s="122"/>
      <c r="F115" s="122"/>
      <c r="G115" s="122"/>
      <c r="H115" s="123"/>
      <c r="I115" s="147">
        <f>SUM(I113:J114)</f>
        <v>0</v>
      </c>
      <c r="J115" s="141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49"/>
      <c r="C116" s="137"/>
      <c r="D116" s="137"/>
      <c r="E116" s="137"/>
      <c r="F116" s="137"/>
      <c r="G116" s="137"/>
      <c r="H116" s="137"/>
      <c r="I116" s="137"/>
      <c r="J116" s="138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0" t="s">
        <v>189</v>
      </c>
      <c r="C117" s="122"/>
      <c r="D117" s="122"/>
      <c r="E117" s="122"/>
      <c r="F117" s="122"/>
      <c r="G117" s="122"/>
      <c r="H117" s="122"/>
      <c r="I117" s="122"/>
      <c r="J117" s="141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2" t="s">
        <v>190</v>
      </c>
      <c r="D118" s="122"/>
      <c r="E118" s="122"/>
      <c r="F118" s="122"/>
      <c r="G118" s="122"/>
      <c r="H118" s="123"/>
      <c r="I118" s="150" t="s">
        <v>59</v>
      </c>
      <c r="J118" s="141"/>
      <c r="K118" s="68"/>
      <c r="L118" s="8"/>
      <c r="M118" s="8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22</v>
      </c>
      <c r="C119" s="143" t="s">
        <v>191</v>
      </c>
      <c r="D119" s="122"/>
      <c r="E119" s="122"/>
      <c r="F119" s="122"/>
      <c r="G119" s="122"/>
      <c r="H119" s="123"/>
      <c r="I119" s="146">
        <v>0</v>
      </c>
      <c r="J119" s="141"/>
      <c r="K119" s="40"/>
      <c r="L119" s="8"/>
      <c r="M119" s="89" t="s">
        <v>192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25</v>
      </c>
      <c r="C120" s="143" t="s">
        <v>193</v>
      </c>
      <c r="D120" s="122"/>
      <c r="E120" s="122"/>
      <c r="F120" s="122"/>
      <c r="G120" s="122"/>
      <c r="H120" s="123"/>
      <c r="I120" s="146">
        <v>0</v>
      </c>
      <c r="J120" s="141"/>
      <c r="K120" s="40"/>
      <c r="L120" s="34"/>
      <c r="M120" s="89" t="s">
        <v>192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28</v>
      </c>
      <c r="C121" s="143" t="s">
        <v>194</v>
      </c>
      <c r="D121" s="122"/>
      <c r="E121" s="122"/>
      <c r="F121" s="122"/>
      <c r="G121" s="122"/>
      <c r="H121" s="123"/>
      <c r="I121" s="146">
        <v>0</v>
      </c>
      <c r="J121" s="141"/>
      <c r="K121" s="40"/>
      <c r="L121" s="8"/>
      <c r="M121" s="89" t="s">
        <v>192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31</v>
      </c>
      <c r="C122" s="143" t="s">
        <v>195</v>
      </c>
      <c r="D122" s="122"/>
      <c r="E122" s="122"/>
      <c r="F122" s="122"/>
      <c r="G122" s="122"/>
      <c r="H122" s="123"/>
      <c r="I122" s="146">
        <v>0</v>
      </c>
      <c r="J122" s="141"/>
      <c r="K122" s="40"/>
      <c r="L122" s="8"/>
      <c r="M122" s="89" t="s">
        <v>192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29" t="s">
        <v>118</v>
      </c>
      <c r="C123" s="122"/>
      <c r="D123" s="122"/>
      <c r="E123" s="122"/>
      <c r="F123" s="122"/>
      <c r="G123" s="122"/>
      <c r="H123" s="123"/>
      <c r="I123" s="147">
        <f>SUM(I119:J122)</f>
        <v>0</v>
      </c>
      <c r="J123" s="141"/>
      <c r="K123" s="90"/>
      <c r="L123" s="8"/>
      <c r="M123" s="9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92"/>
      <c r="B124" s="139"/>
      <c r="C124" s="134"/>
      <c r="D124" s="134"/>
      <c r="E124" s="134"/>
      <c r="F124" s="134"/>
      <c r="G124" s="134"/>
      <c r="H124" s="134"/>
      <c r="I124" s="134"/>
      <c r="J124" s="135"/>
      <c r="K124" s="93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92"/>
      <c r="B125" s="140" t="s">
        <v>196</v>
      </c>
      <c r="C125" s="122"/>
      <c r="D125" s="122"/>
      <c r="E125" s="122"/>
      <c r="F125" s="122"/>
      <c r="G125" s="122"/>
      <c r="H125" s="122"/>
      <c r="I125" s="122"/>
      <c r="J125" s="141"/>
      <c r="K125" s="9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92"/>
      <c r="B126" s="31">
        <v>6</v>
      </c>
      <c r="C126" s="142" t="s">
        <v>197</v>
      </c>
      <c r="D126" s="122"/>
      <c r="E126" s="122"/>
      <c r="F126" s="122"/>
      <c r="G126" s="122"/>
      <c r="H126" s="123"/>
      <c r="I126" s="50" t="s">
        <v>88</v>
      </c>
      <c r="J126" s="84" t="s">
        <v>59</v>
      </c>
      <c r="K126" s="95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92"/>
      <c r="B127" s="35" t="s">
        <v>22</v>
      </c>
      <c r="C127" s="143" t="s">
        <v>198</v>
      </c>
      <c r="D127" s="122"/>
      <c r="E127" s="122"/>
      <c r="F127" s="122"/>
      <c r="G127" s="122"/>
      <c r="H127" s="123"/>
      <c r="I127" s="55">
        <v>0.02</v>
      </c>
      <c r="J127" s="96">
        <f>I144*I127</f>
        <v>0</v>
      </c>
      <c r="K127" s="43"/>
      <c r="L127" s="34"/>
      <c r="M127" s="12" t="s">
        <v>199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92"/>
      <c r="B128" s="35" t="s">
        <v>25</v>
      </c>
      <c r="C128" s="143" t="s">
        <v>200</v>
      </c>
      <c r="D128" s="122"/>
      <c r="E128" s="122"/>
      <c r="F128" s="122"/>
      <c r="G128" s="122"/>
      <c r="H128" s="123"/>
      <c r="I128" s="55">
        <v>0.02</v>
      </c>
      <c r="J128" s="96">
        <f>(J127+I144)*I128</f>
        <v>0</v>
      </c>
      <c r="K128" s="43"/>
      <c r="L128" s="34"/>
      <c r="M128" s="12" t="s">
        <v>201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92"/>
      <c r="B129" s="35" t="s">
        <v>28</v>
      </c>
      <c r="C129" s="143" t="s">
        <v>202</v>
      </c>
      <c r="D129" s="122"/>
      <c r="E129" s="122"/>
      <c r="F129" s="122"/>
      <c r="G129" s="122"/>
      <c r="H129" s="123"/>
      <c r="I129" s="55">
        <f>SUM(I130:I133)</f>
        <v>8.6499999999999994E-2</v>
      </c>
      <c r="J129" s="96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128" t="s">
        <v>203</v>
      </c>
      <c r="C130" s="123"/>
      <c r="D130" s="144" t="s">
        <v>204</v>
      </c>
      <c r="E130" s="36" t="s">
        <v>205</v>
      </c>
      <c r="F130" s="37"/>
      <c r="G130" s="37"/>
      <c r="H130" s="97"/>
      <c r="I130" s="55">
        <v>6.4999999999999997E-3</v>
      </c>
      <c r="J130" s="96">
        <f>((I144+J127+J128)/(1-(I129)))*I130</f>
        <v>0</v>
      </c>
      <c r="K130" s="43"/>
      <c r="L130" s="34"/>
      <c r="M130" s="98" t="s">
        <v>206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128" t="s">
        <v>207</v>
      </c>
      <c r="C131" s="123"/>
      <c r="D131" s="145"/>
      <c r="E131" s="36" t="s">
        <v>208</v>
      </c>
      <c r="F131" s="37"/>
      <c r="G131" s="37"/>
      <c r="H131" s="97"/>
      <c r="I131" s="99">
        <v>0.03</v>
      </c>
      <c r="J131" s="96">
        <f>((I144+J127+J128)/(1-(I129)))*I131</f>
        <v>0</v>
      </c>
      <c r="K131" s="43"/>
      <c r="L131" s="34"/>
      <c r="M131" s="98" t="s">
        <v>209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128" t="s">
        <v>210</v>
      </c>
      <c r="C132" s="123"/>
      <c r="D132" s="100" t="s">
        <v>211</v>
      </c>
      <c r="E132" s="36" t="s">
        <v>212</v>
      </c>
      <c r="F132" s="37"/>
      <c r="G132" s="37"/>
      <c r="H132" s="97"/>
      <c r="I132" s="55">
        <v>0.05</v>
      </c>
      <c r="J132" s="96">
        <f>((I144+J127+J128)/(1-(I129)))*I132</f>
        <v>0</v>
      </c>
      <c r="K132" s="43"/>
      <c r="L132" s="34"/>
      <c r="M132" s="98" t="s">
        <v>213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128" t="s">
        <v>214</v>
      </c>
      <c r="C133" s="123"/>
      <c r="D133" s="100" t="s">
        <v>215</v>
      </c>
      <c r="E133" s="36"/>
      <c r="F133" s="37"/>
      <c r="G133" s="37"/>
      <c r="H133" s="97"/>
      <c r="I133" s="55">
        <v>0</v>
      </c>
      <c r="J133" s="96">
        <f>((I144+J127+J128)/(1-(I129)))*I133</f>
        <v>0</v>
      </c>
      <c r="K133" s="43"/>
      <c r="L133" s="34"/>
      <c r="M133" s="98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29" t="s">
        <v>118</v>
      </c>
      <c r="C134" s="122"/>
      <c r="D134" s="122"/>
      <c r="E134" s="122"/>
      <c r="F134" s="122"/>
      <c r="G134" s="122"/>
      <c r="H134" s="123"/>
      <c r="I134" s="101"/>
      <c r="J134" s="67">
        <f>SUM(J127:J133)</f>
        <v>0</v>
      </c>
      <c r="K134" s="102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130"/>
      <c r="C135" s="131"/>
      <c r="D135" s="131"/>
      <c r="E135" s="131"/>
      <c r="F135" s="131"/>
      <c r="G135" s="131"/>
      <c r="H135" s="131"/>
      <c r="I135" s="131"/>
      <c r="J135" s="132"/>
      <c r="K135" s="103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133" t="s">
        <v>216</v>
      </c>
      <c r="C136" s="134"/>
      <c r="D136" s="134"/>
      <c r="E136" s="134"/>
      <c r="F136" s="134"/>
      <c r="G136" s="134"/>
      <c r="H136" s="134"/>
      <c r="I136" s="134"/>
      <c r="J136" s="135"/>
      <c r="K136" s="10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136"/>
      <c r="C137" s="137"/>
      <c r="D137" s="137"/>
      <c r="E137" s="137"/>
      <c r="F137" s="137"/>
      <c r="G137" s="137"/>
      <c r="H137" s="137"/>
      <c r="I137" s="137"/>
      <c r="J137" s="138"/>
      <c r="K137" s="103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78" t="s">
        <v>217</v>
      </c>
      <c r="C138" s="122"/>
      <c r="D138" s="122"/>
      <c r="E138" s="122"/>
      <c r="F138" s="122"/>
      <c r="G138" s="122"/>
      <c r="H138" s="123"/>
      <c r="I138" s="179" t="s">
        <v>59</v>
      </c>
      <c r="J138" s="141"/>
      <c r="K138" s="105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22</v>
      </c>
      <c r="C139" s="143" t="s">
        <v>218</v>
      </c>
      <c r="D139" s="122"/>
      <c r="E139" s="122"/>
      <c r="F139" s="122"/>
      <c r="G139" s="122"/>
      <c r="H139" s="123"/>
      <c r="I139" s="148">
        <f>I41</f>
        <v>0</v>
      </c>
      <c r="J139" s="141"/>
      <c r="K139" s="43"/>
      <c r="L139" s="34"/>
      <c r="M139" s="12" t="s">
        <v>219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25</v>
      </c>
      <c r="C140" s="143" t="s">
        <v>220</v>
      </c>
      <c r="D140" s="122"/>
      <c r="E140" s="122"/>
      <c r="F140" s="122"/>
      <c r="G140" s="122"/>
      <c r="H140" s="123"/>
      <c r="I140" s="148">
        <f>I82</f>
        <v>0</v>
      </c>
      <c r="J140" s="141"/>
      <c r="K140" s="43"/>
      <c r="L140" s="34"/>
      <c r="M140" s="12" t="s">
        <v>221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28</v>
      </c>
      <c r="C141" s="143" t="s">
        <v>222</v>
      </c>
      <c r="D141" s="122"/>
      <c r="E141" s="122"/>
      <c r="F141" s="122"/>
      <c r="G141" s="122"/>
      <c r="H141" s="123"/>
      <c r="I141" s="148">
        <f>I92</f>
        <v>0</v>
      </c>
      <c r="J141" s="141"/>
      <c r="K141" s="43"/>
      <c r="L141" s="34"/>
      <c r="M141" s="12" t="s">
        <v>223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31</v>
      </c>
      <c r="C142" s="143" t="s">
        <v>224</v>
      </c>
      <c r="D142" s="122"/>
      <c r="E142" s="122"/>
      <c r="F142" s="122"/>
      <c r="G142" s="122"/>
      <c r="H142" s="123"/>
      <c r="I142" s="148">
        <f>I115</f>
        <v>0</v>
      </c>
      <c r="J142" s="141"/>
      <c r="K142" s="43"/>
      <c r="L142" s="34"/>
      <c r="M142" s="12" t="s">
        <v>225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70</v>
      </c>
      <c r="C143" s="143" t="s">
        <v>226</v>
      </c>
      <c r="D143" s="122"/>
      <c r="E143" s="122"/>
      <c r="F143" s="122"/>
      <c r="G143" s="122"/>
      <c r="H143" s="123"/>
      <c r="I143" s="148">
        <f>I123</f>
        <v>0</v>
      </c>
      <c r="J143" s="141"/>
      <c r="K143" s="43"/>
      <c r="L143" s="34"/>
      <c r="M143" s="12" t="s">
        <v>227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29" t="s">
        <v>228</v>
      </c>
      <c r="C144" s="122"/>
      <c r="D144" s="122"/>
      <c r="E144" s="122"/>
      <c r="F144" s="122"/>
      <c r="G144" s="122"/>
      <c r="H144" s="123"/>
      <c r="I144" s="147">
        <f>SUM(I139:J143)</f>
        <v>0</v>
      </c>
      <c r="J144" s="141"/>
      <c r="K144" s="102"/>
      <c r="L144" s="34"/>
      <c r="M144" s="12" t="s">
        <v>141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73</v>
      </c>
      <c r="C145" s="143" t="s">
        <v>229</v>
      </c>
      <c r="D145" s="122"/>
      <c r="E145" s="122"/>
      <c r="F145" s="122"/>
      <c r="G145" s="122"/>
      <c r="H145" s="123"/>
      <c r="I145" s="148">
        <f>J134</f>
        <v>0</v>
      </c>
      <c r="J145" s="141"/>
      <c r="K145" s="43"/>
      <c r="L145" s="34"/>
      <c r="M145" s="12" t="s">
        <v>230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71" t="s">
        <v>231</v>
      </c>
      <c r="C146" s="172"/>
      <c r="D146" s="172"/>
      <c r="E146" s="172"/>
      <c r="F146" s="172"/>
      <c r="G146" s="172"/>
      <c r="H146" s="173"/>
      <c r="I146" s="174">
        <f>I144+I145</f>
        <v>0</v>
      </c>
      <c r="J146" s="175"/>
      <c r="K146" s="102"/>
      <c r="L146" s="34"/>
      <c r="M146" s="12" t="s">
        <v>232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76"/>
      <c r="C147" s="137"/>
      <c r="D147" s="137"/>
      <c r="E147" s="137"/>
      <c r="F147" s="137"/>
      <c r="G147" s="137"/>
      <c r="H147" s="137"/>
      <c r="I147" s="137"/>
      <c r="J147" s="137"/>
      <c r="K147" s="103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57" t="s">
        <v>233</v>
      </c>
      <c r="C148" s="134"/>
      <c r="D148" s="134"/>
      <c r="E148" s="134"/>
      <c r="F148" s="134"/>
      <c r="G148" s="134"/>
      <c r="H148" s="134"/>
      <c r="I148" s="134"/>
      <c r="J148" s="158"/>
      <c r="K148" s="10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6"/>
      <c r="C149" s="34"/>
      <c r="D149" s="34"/>
      <c r="E149" s="34"/>
      <c r="F149" s="34"/>
      <c r="G149" s="34"/>
      <c r="H149" s="34"/>
      <c r="I149" s="34"/>
      <c r="J149" s="34"/>
      <c r="K149" s="103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25" t="s">
        <v>234</v>
      </c>
      <c r="C150" s="123"/>
      <c r="D150" s="107" t="s">
        <v>235</v>
      </c>
      <c r="E150" s="107" t="s">
        <v>236</v>
      </c>
      <c r="F150" s="170" t="s">
        <v>237</v>
      </c>
      <c r="G150" s="123"/>
      <c r="H150" s="107" t="s">
        <v>238</v>
      </c>
      <c r="I150" s="170" t="s">
        <v>239</v>
      </c>
      <c r="J150" s="123"/>
      <c r="K150" s="103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63" t="str">
        <f>I23</f>
        <v>Posto de Serviço</v>
      </c>
      <c r="C151" s="123"/>
      <c r="D151" s="108">
        <f>I146</f>
        <v>0</v>
      </c>
      <c r="E151" s="38">
        <v>1</v>
      </c>
      <c r="F151" s="162">
        <f>D151*E151</f>
        <v>0</v>
      </c>
      <c r="G151" s="123"/>
      <c r="H151" s="61">
        <f>I16</f>
        <v>4</v>
      </c>
      <c r="I151" s="164">
        <f>F151*H151</f>
        <v>0</v>
      </c>
      <c r="J151" s="123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65" t="s">
        <v>240</v>
      </c>
      <c r="C152" s="122"/>
      <c r="D152" s="122"/>
      <c r="E152" s="122"/>
      <c r="F152" s="122"/>
      <c r="G152" s="122"/>
      <c r="H152" s="123"/>
      <c r="I152" s="156">
        <f>I151</f>
        <v>0</v>
      </c>
      <c r="J152" s="123"/>
      <c r="K152" s="109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66" t="s">
        <v>241</v>
      </c>
      <c r="C153" s="122"/>
      <c r="D153" s="122"/>
      <c r="E153" s="122"/>
      <c r="F153" s="122"/>
      <c r="G153" s="122"/>
      <c r="H153" s="123"/>
      <c r="I153" s="156"/>
      <c r="J153" s="123"/>
      <c r="K153" s="109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155" t="s">
        <v>242</v>
      </c>
      <c r="C154" s="122"/>
      <c r="D154" s="122"/>
      <c r="E154" s="122"/>
      <c r="F154" s="122"/>
      <c r="G154" s="122"/>
      <c r="H154" s="123"/>
      <c r="I154" s="156">
        <f>I152+I153</f>
        <v>0</v>
      </c>
      <c r="J154" s="123"/>
      <c r="K154" s="109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10"/>
      <c r="C155" s="12"/>
      <c r="D155" s="111"/>
      <c r="E155" s="34"/>
      <c r="F155" s="34"/>
      <c r="G155" s="34"/>
      <c r="H155" s="34"/>
      <c r="I155" s="34"/>
      <c r="J155" s="34"/>
      <c r="K155" s="109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57" t="s">
        <v>243</v>
      </c>
      <c r="C156" s="134"/>
      <c r="D156" s="134"/>
      <c r="E156" s="134"/>
      <c r="F156" s="134"/>
      <c r="G156" s="134"/>
      <c r="H156" s="134"/>
      <c r="I156" s="134"/>
      <c r="J156" s="158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6"/>
      <c r="C157" s="34"/>
      <c r="D157" s="34"/>
      <c r="E157" s="34"/>
      <c r="F157" s="34"/>
      <c r="G157" s="34"/>
      <c r="H157" s="34"/>
      <c r="I157" s="34"/>
      <c r="J157" s="34"/>
      <c r="K157" s="109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159" t="s">
        <v>244</v>
      </c>
      <c r="C158" s="122"/>
      <c r="D158" s="122"/>
      <c r="E158" s="122"/>
      <c r="F158" s="122"/>
      <c r="G158" s="122"/>
      <c r="H158" s="122"/>
      <c r="I158" s="122"/>
      <c r="J158" s="123"/>
      <c r="K158" s="102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160" t="s">
        <v>245</v>
      </c>
      <c r="C159" s="122"/>
      <c r="D159" s="122"/>
      <c r="E159" s="122"/>
      <c r="F159" s="122"/>
      <c r="G159" s="122"/>
      <c r="H159" s="123"/>
      <c r="I159" s="161" t="s">
        <v>246</v>
      </c>
      <c r="J159" s="123"/>
      <c r="K159" s="103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67" t="s">
        <v>247</v>
      </c>
      <c r="C160" s="122"/>
      <c r="D160" s="122"/>
      <c r="E160" s="122"/>
      <c r="F160" s="122"/>
      <c r="G160" s="122"/>
      <c r="H160" s="123"/>
      <c r="I160" s="162">
        <f>I154</f>
        <v>0</v>
      </c>
      <c r="J160" s="12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67" t="s">
        <v>248</v>
      </c>
      <c r="C161" s="122"/>
      <c r="D161" s="122"/>
      <c r="E161" s="122"/>
      <c r="F161" s="122"/>
      <c r="G161" s="122"/>
      <c r="H161" s="123"/>
      <c r="I161" s="168">
        <f>H12</f>
        <v>30</v>
      </c>
      <c r="J161" s="169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151" t="s">
        <v>249</v>
      </c>
      <c r="C162" s="122"/>
      <c r="D162" s="122"/>
      <c r="E162" s="122"/>
      <c r="F162" s="122"/>
      <c r="G162" s="122"/>
      <c r="H162" s="152"/>
      <c r="I162" s="153">
        <f>I160*I161</f>
        <v>0</v>
      </c>
      <c r="J162" s="15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:J1"/>
    <mergeCell ref="B2:J2"/>
    <mergeCell ref="E3:H3"/>
    <mergeCell ref="E4:F4"/>
    <mergeCell ref="B6:J6"/>
    <mergeCell ref="B7:J7"/>
    <mergeCell ref="B8:J8"/>
    <mergeCell ref="C9:G9"/>
    <mergeCell ref="H9:J9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19" workbookViewId="0">
      <selection activeCell="I33" sqref="I33:J33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9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3" max="13" width="14.4257812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219" t="s">
        <v>12</v>
      </c>
      <c r="C1" s="220"/>
      <c r="D1" s="220"/>
      <c r="E1" s="220"/>
      <c r="F1" s="220"/>
      <c r="G1" s="220"/>
      <c r="H1" s="220"/>
      <c r="I1" s="220"/>
      <c r="J1" s="221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80"/>
      <c r="C2" s="134"/>
      <c r="D2" s="134"/>
      <c r="E2" s="134"/>
      <c r="F2" s="134"/>
      <c r="G2" s="134"/>
      <c r="H2" s="134"/>
      <c r="I2" s="134"/>
      <c r="J2" s="135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13</v>
      </c>
      <c r="E3" s="222"/>
      <c r="F3" s="134"/>
      <c r="G3" s="134"/>
      <c r="H3" s="158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14</v>
      </c>
      <c r="E4" s="223"/>
      <c r="F4" s="137"/>
      <c r="G4" s="15" t="s">
        <v>15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16</v>
      </c>
      <c r="E5" s="16" t="s">
        <v>17</v>
      </c>
      <c r="F5" s="11" t="s">
        <v>18</v>
      </c>
      <c r="G5" s="16" t="s">
        <v>19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80"/>
      <c r="C6" s="134"/>
      <c r="D6" s="134"/>
      <c r="E6" s="134"/>
      <c r="F6" s="134"/>
      <c r="G6" s="134"/>
      <c r="H6" s="134"/>
      <c r="I6" s="134"/>
      <c r="J6" s="135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218" t="s">
        <v>20</v>
      </c>
      <c r="C7" s="134"/>
      <c r="D7" s="134"/>
      <c r="E7" s="134"/>
      <c r="F7" s="134"/>
      <c r="G7" s="134"/>
      <c r="H7" s="134"/>
      <c r="I7" s="134"/>
      <c r="J7" s="135"/>
      <c r="K7" s="14"/>
      <c r="L7" s="8"/>
      <c r="M7" s="17" t="s">
        <v>21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80"/>
      <c r="C8" s="134"/>
      <c r="D8" s="134"/>
      <c r="E8" s="134"/>
      <c r="F8" s="134"/>
      <c r="G8" s="134"/>
      <c r="H8" s="134"/>
      <c r="I8" s="134"/>
      <c r="J8" s="135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22</v>
      </c>
      <c r="C9" s="208" t="s">
        <v>23</v>
      </c>
      <c r="D9" s="122"/>
      <c r="E9" s="122"/>
      <c r="F9" s="122"/>
      <c r="G9" s="123"/>
      <c r="H9" s="224"/>
      <c r="I9" s="122"/>
      <c r="J9" s="141"/>
      <c r="K9" s="19"/>
      <c r="L9" s="8"/>
      <c r="M9" s="8" t="s">
        <v>24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25</v>
      </c>
      <c r="C10" s="208" t="s">
        <v>26</v>
      </c>
      <c r="D10" s="122"/>
      <c r="E10" s="122"/>
      <c r="F10" s="122"/>
      <c r="G10" s="123"/>
      <c r="H10" s="163"/>
      <c r="I10" s="122"/>
      <c r="J10" s="141"/>
      <c r="K10" s="19"/>
      <c r="L10" s="8"/>
      <c r="M10" s="8" t="s">
        <v>27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28</v>
      </c>
      <c r="C11" s="208" t="s">
        <v>29</v>
      </c>
      <c r="D11" s="122"/>
      <c r="E11" s="122"/>
      <c r="F11" s="122"/>
      <c r="G11" s="152"/>
      <c r="H11" s="214"/>
      <c r="I11" s="122"/>
      <c r="J11" s="141"/>
      <c r="K11" s="9"/>
      <c r="L11" s="8"/>
      <c r="M11" s="8" t="s">
        <v>30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31</v>
      </c>
      <c r="C12" s="21" t="s">
        <v>32</v>
      </c>
      <c r="D12" s="22"/>
      <c r="E12" s="22"/>
      <c r="F12" s="22"/>
      <c r="G12" s="22"/>
      <c r="H12" s="214">
        <v>30</v>
      </c>
      <c r="I12" s="122"/>
      <c r="J12" s="141"/>
      <c r="K12" s="9"/>
      <c r="L12" s="8"/>
      <c r="M12" s="8" t="s">
        <v>33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80"/>
      <c r="C13" s="134"/>
      <c r="D13" s="134"/>
      <c r="E13" s="134"/>
      <c r="F13" s="134"/>
      <c r="G13" s="134"/>
      <c r="H13" s="134"/>
      <c r="I13" s="134"/>
      <c r="J13" s="135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218" t="s">
        <v>34</v>
      </c>
      <c r="C14" s="134"/>
      <c r="D14" s="134"/>
      <c r="E14" s="134"/>
      <c r="F14" s="134"/>
      <c r="G14" s="134"/>
      <c r="H14" s="134"/>
      <c r="I14" s="134"/>
      <c r="J14" s="135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213" t="s">
        <v>35</v>
      </c>
      <c r="D15" s="122"/>
      <c r="E15" s="122"/>
      <c r="F15" s="122"/>
      <c r="G15" s="122"/>
      <c r="H15" s="123"/>
      <c r="I15" s="214" t="s">
        <v>36</v>
      </c>
      <c r="J15" s="141"/>
      <c r="K15" s="9"/>
      <c r="L15" s="8"/>
      <c r="M15" s="8" t="s">
        <v>37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213" t="s">
        <v>38</v>
      </c>
      <c r="D16" s="122"/>
      <c r="E16" s="122"/>
      <c r="F16" s="122"/>
      <c r="G16" s="122"/>
      <c r="H16" s="123"/>
      <c r="I16" s="214">
        <v>1</v>
      </c>
      <c r="J16" s="141"/>
      <c r="K16" s="9"/>
      <c r="L16" s="8"/>
      <c r="M16" s="8" t="s">
        <v>39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40</v>
      </c>
      <c r="D17" s="215" t="s">
        <v>260</v>
      </c>
      <c r="E17" s="122"/>
      <c r="F17" s="122"/>
      <c r="G17" s="122"/>
      <c r="H17" s="122"/>
      <c r="I17" s="122"/>
      <c r="J17" s="141"/>
      <c r="K17" s="9"/>
      <c r="L17" s="8"/>
      <c r="M17" s="8" t="s">
        <v>42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80"/>
      <c r="C18" s="134"/>
      <c r="D18" s="134"/>
      <c r="E18" s="134"/>
      <c r="F18" s="134"/>
      <c r="G18" s="134"/>
      <c r="H18" s="134"/>
      <c r="I18" s="134"/>
      <c r="J18" s="135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216" t="s">
        <v>43</v>
      </c>
      <c r="C19" s="134"/>
      <c r="D19" s="134"/>
      <c r="E19" s="134"/>
      <c r="F19" s="134"/>
      <c r="G19" s="134"/>
      <c r="H19" s="134"/>
      <c r="I19" s="134"/>
      <c r="J19" s="135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80"/>
      <c r="C20" s="134"/>
      <c r="D20" s="134"/>
      <c r="E20" s="134"/>
      <c r="F20" s="134"/>
      <c r="G20" s="134"/>
      <c r="H20" s="134"/>
      <c r="I20" s="134"/>
      <c r="J20" s="135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217" t="s">
        <v>44</v>
      </c>
      <c r="C21" s="183"/>
      <c r="D21" s="183"/>
      <c r="E21" s="183"/>
      <c r="F21" s="183"/>
      <c r="G21" s="183"/>
      <c r="H21" s="183"/>
      <c r="I21" s="183"/>
      <c r="J21" s="184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78" t="s">
        <v>45</v>
      </c>
      <c r="C22" s="122"/>
      <c r="D22" s="122"/>
      <c r="E22" s="122"/>
      <c r="F22" s="122"/>
      <c r="G22" s="122"/>
      <c r="H22" s="122"/>
      <c r="I22" s="122"/>
      <c r="J22" s="141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77" t="s">
        <v>46</v>
      </c>
      <c r="D23" s="122"/>
      <c r="E23" s="122"/>
      <c r="F23" s="122"/>
      <c r="G23" s="122"/>
      <c r="H23" s="123"/>
      <c r="I23" s="210" t="s">
        <v>36</v>
      </c>
      <c r="J23" s="141"/>
      <c r="K23" s="25"/>
      <c r="L23" s="8"/>
      <c r="M23" s="8" t="s">
        <v>47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77" t="s">
        <v>48</v>
      </c>
      <c r="D24" s="122"/>
      <c r="E24" s="122"/>
      <c r="F24" s="122"/>
      <c r="G24" s="122"/>
      <c r="H24" s="123"/>
      <c r="I24" s="210" t="s">
        <v>261</v>
      </c>
      <c r="J24" s="141"/>
      <c r="K24" s="25"/>
      <c r="L24" s="8"/>
      <c r="M24" s="8" t="s">
        <v>50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77" t="s">
        <v>51</v>
      </c>
      <c r="D25" s="122"/>
      <c r="E25" s="122"/>
      <c r="F25" s="122"/>
      <c r="G25" s="122"/>
      <c r="H25" s="123"/>
      <c r="I25" s="211">
        <v>0</v>
      </c>
      <c r="J25" s="141"/>
      <c r="K25" s="27"/>
      <c r="L25" s="8"/>
      <c r="M25" s="8" t="s">
        <v>52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77" t="s">
        <v>53</v>
      </c>
      <c r="D26" s="122"/>
      <c r="E26" s="122"/>
      <c r="F26" s="122"/>
      <c r="G26" s="122"/>
      <c r="H26" s="123"/>
      <c r="I26" s="210"/>
      <c r="J26" s="141"/>
      <c r="K26" s="28"/>
      <c r="L26" s="8"/>
      <c r="M26" s="8" t="s">
        <v>54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77" t="s">
        <v>55</v>
      </c>
      <c r="D27" s="122"/>
      <c r="E27" s="122"/>
      <c r="F27" s="122"/>
      <c r="G27" s="122"/>
      <c r="H27" s="123"/>
      <c r="I27" s="212"/>
      <c r="J27" s="141"/>
      <c r="K27" s="28"/>
      <c r="L27" s="8"/>
      <c r="M27" s="8" t="s">
        <v>56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202"/>
      <c r="C28" s="131"/>
      <c r="D28" s="131"/>
      <c r="E28" s="131"/>
      <c r="F28" s="131"/>
      <c r="G28" s="131"/>
      <c r="H28" s="131"/>
      <c r="I28" s="131"/>
      <c r="J28" s="132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0" t="s">
        <v>57</v>
      </c>
      <c r="C29" s="122"/>
      <c r="D29" s="122"/>
      <c r="E29" s="122"/>
      <c r="F29" s="122"/>
      <c r="G29" s="122"/>
      <c r="H29" s="122"/>
      <c r="I29" s="122"/>
      <c r="J29" s="141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2" t="s">
        <v>58</v>
      </c>
      <c r="D30" s="122"/>
      <c r="E30" s="122"/>
      <c r="F30" s="122"/>
      <c r="G30" s="122"/>
      <c r="H30" s="123"/>
      <c r="I30" s="207" t="s">
        <v>59</v>
      </c>
      <c r="J30" s="141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22</v>
      </c>
      <c r="C31" s="208" t="s">
        <v>60</v>
      </c>
      <c r="D31" s="122"/>
      <c r="E31" s="122"/>
      <c r="F31" s="122"/>
      <c r="G31" s="122"/>
      <c r="H31" s="123"/>
      <c r="I31" s="148">
        <v>0</v>
      </c>
      <c r="J31" s="141"/>
      <c r="K31" s="33" t="e">
        <f>((I31/(I25/220)))</f>
        <v>#DIV/0!</v>
      </c>
      <c r="L31" s="34"/>
      <c r="M31" s="200" t="s">
        <v>61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5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25</v>
      </c>
      <c r="C32" s="36" t="s">
        <v>62</v>
      </c>
      <c r="D32" s="37"/>
      <c r="E32" s="38" t="s">
        <v>63</v>
      </c>
      <c r="F32" s="38" t="s">
        <v>64</v>
      </c>
      <c r="G32" s="37"/>
      <c r="H32" s="39">
        <v>0.3</v>
      </c>
      <c r="I32" s="148">
        <f>IF(F32="N",0,I31*H32)</f>
        <v>0</v>
      </c>
      <c r="J32" s="141"/>
      <c r="K32" s="40"/>
      <c r="L32" s="8"/>
      <c r="M32" s="200" t="s">
        <v>65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28</v>
      </c>
      <c r="C33" s="36" t="s">
        <v>66</v>
      </c>
      <c r="D33" s="37"/>
      <c r="E33" s="38" t="s">
        <v>63</v>
      </c>
      <c r="F33" s="38" t="s">
        <v>251</v>
      </c>
      <c r="G33" s="41">
        <v>0</v>
      </c>
      <c r="H33" s="39">
        <v>0.2</v>
      </c>
      <c r="I33" s="209">
        <f>IF(F33="N",0,G33*H33)</f>
        <v>0</v>
      </c>
      <c r="J33" s="141"/>
      <c r="K33" s="40"/>
      <c r="L33" s="8"/>
      <c r="M33" s="42" t="s">
        <v>67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31</v>
      </c>
      <c r="C34" s="36" t="s">
        <v>68</v>
      </c>
      <c r="D34" s="37"/>
      <c r="E34" s="38" t="s">
        <v>63</v>
      </c>
      <c r="F34" s="38" t="s">
        <v>64</v>
      </c>
      <c r="G34" s="41">
        <f>IF(F34="N",0,I31+I32+I33)</f>
        <v>0</v>
      </c>
      <c r="H34" s="39">
        <v>0.25</v>
      </c>
      <c r="I34" s="148">
        <f>IF(F34="N",0,(G34/220)*H34*7*15.2)</f>
        <v>0</v>
      </c>
      <c r="J34" s="141"/>
      <c r="K34" s="43"/>
      <c r="L34" s="8"/>
      <c r="M34" s="42" t="s">
        <v>69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70</v>
      </c>
      <c r="C35" s="36" t="s">
        <v>71</v>
      </c>
      <c r="D35" s="37"/>
      <c r="E35" s="37"/>
      <c r="F35" s="37"/>
      <c r="G35" s="38" t="s">
        <v>63</v>
      </c>
      <c r="H35" s="44" t="s">
        <v>64</v>
      </c>
      <c r="I35" s="148">
        <f>IF(H35="N",0,(G34/220)*0.1429*7*15.2*H34)</f>
        <v>0</v>
      </c>
      <c r="J35" s="141"/>
      <c r="K35" s="43"/>
      <c r="L35" s="8"/>
      <c r="M35" s="8" t="s">
        <v>72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73</v>
      </c>
      <c r="C36" s="167" t="s">
        <v>74</v>
      </c>
      <c r="D36" s="122"/>
      <c r="E36" s="122"/>
      <c r="F36" s="122"/>
      <c r="G36" s="122"/>
      <c r="H36" s="123"/>
      <c r="I36" s="146">
        <v>0</v>
      </c>
      <c r="J36" s="141"/>
      <c r="K36" s="34"/>
      <c r="L36" s="8"/>
      <c r="M36" s="203"/>
      <c r="N36" s="158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75</v>
      </c>
      <c r="C37" s="167" t="s">
        <v>76</v>
      </c>
      <c r="D37" s="122"/>
      <c r="E37" s="122"/>
      <c r="F37" s="122"/>
      <c r="G37" s="122"/>
      <c r="H37" s="123"/>
      <c r="I37" s="146">
        <v>0</v>
      </c>
      <c r="J37" s="141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205" t="s">
        <v>77</v>
      </c>
      <c r="C38" s="122"/>
      <c r="D38" s="122"/>
      <c r="E38" s="122"/>
      <c r="F38" s="122"/>
      <c r="G38" s="122"/>
      <c r="H38" s="123"/>
      <c r="I38" s="206">
        <f>SUM(I31:J37)</f>
        <v>0</v>
      </c>
      <c r="J38" s="141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78</v>
      </c>
      <c r="C39" s="36" t="s">
        <v>79</v>
      </c>
      <c r="D39" s="37"/>
      <c r="E39" s="38" t="s">
        <v>63</v>
      </c>
      <c r="F39" s="38" t="s">
        <v>64</v>
      </c>
      <c r="G39" s="41">
        <f>IF(F39="N",0,I31+I32+I33)</f>
        <v>0</v>
      </c>
      <c r="H39" s="39">
        <v>0.5</v>
      </c>
      <c r="I39" s="146">
        <f>IF(F39="N",0,(G39/220)*(1+H39)*15)</f>
        <v>0</v>
      </c>
      <c r="J39" s="141"/>
      <c r="K39" s="34"/>
      <c r="L39" s="8"/>
      <c r="M39" s="47" t="s">
        <v>80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81</v>
      </c>
      <c r="C40" s="177" t="s">
        <v>76</v>
      </c>
      <c r="D40" s="122"/>
      <c r="E40" s="122"/>
      <c r="F40" s="122"/>
      <c r="G40" s="122"/>
      <c r="H40" s="123"/>
      <c r="I40" s="204">
        <v>0</v>
      </c>
      <c r="J40" s="194"/>
      <c r="K40" s="48"/>
      <c r="L40" s="34"/>
      <c r="M40" s="200"/>
      <c r="N40" s="15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29" t="s">
        <v>82</v>
      </c>
      <c r="C41" s="122"/>
      <c r="D41" s="122"/>
      <c r="E41" s="122"/>
      <c r="F41" s="122"/>
      <c r="G41" s="122"/>
      <c r="H41" s="123"/>
      <c r="I41" s="147">
        <f>SUM(I38:J40)</f>
        <v>0</v>
      </c>
      <c r="J41" s="141"/>
      <c r="K41" s="49"/>
      <c r="L41" s="8"/>
      <c r="M41" s="8" t="s">
        <v>83</v>
      </c>
      <c r="N41" s="8"/>
      <c r="O41" s="201"/>
      <c r="P41" s="13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202"/>
      <c r="C42" s="131"/>
      <c r="D42" s="131"/>
      <c r="E42" s="131"/>
      <c r="F42" s="131"/>
      <c r="G42" s="131"/>
      <c r="H42" s="131"/>
      <c r="I42" s="131"/>
      <c r="J42" s="132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0" t="s">
        <v>84</v>
      </c>
      <c r="C43" s="122"/>
      <c r="D43" s="122"/>
      <c r="E43" s="122"/>
      <c r="F43" s="122"/>
      <c r="G43" s="122"/>
      <c r="H43" s="122"/>
      <c r="I43" s="122"/>
      <c r="J43" s="141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78" t="s">
        <v>85</v>
      </c>
      <c r="C44" s="122"/>
      <c r="D44" s="122"/>
      <c r="E44" s="122"/>
      <c r="F44" s="122"/>
      <c r="G44" s="122"/>
      <c r="H44" s="122"/>
      <c r="I44" s="122"/>
      <c r="J44" s="141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86</v>
      </c>
      <c r="C45" s="142" t="s">
        <v>87</v>
      </c>
      <c r="D45" s="122"/>
      <c r="E45" s="122"/>
      <c r="F45" s="122"/>
      <c r="G45" s="122"/>
      <c r="H45" s="123"/>
      <c r="I45" s="50" t="s">
        <v>88</v>
      </c>
      <c r="J45" s="51" t="s">
        <v>59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22</v>
      </c>
      <c r="C46" s="177" t="s">
        <v>89</v>
      </c>
      <c r="D46" s="122"/>
      <c r="E46" s="122"/>
      <c r="F46" s="122"/>
      <c r="G46" s="122"/>
      <c r="H46" s="123"/>
      <c r="I46" s="52">
        <f>1/12</f>
        <v>8.3333333333333329E-2</v>
      </c>
      <c r="J46" s="53">
        <f>I46*I41</f>
        <v>0</v>
      </c>
      <c r="K46" s="9"/>
      <c r="L46" s="8"/>
      <c r="M46" s="200" t="s">
        <v>90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5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25</v>
      </c>
      <c r="C47" s="177" t="s">
        <v>91</v>
      </c>
      <c r="D47" s="122"/>
      <c r="E47" s="122"/>
      <c r="F47" s="122"/>
      <c r="G47" s="122"/>
      <c r="H47" s="123"/>
      <c r="I47" s="54">
        <v>0.121</v>
      </c>
      <c r="J47" s="53">
        <f>I47*I41</f>
        <v>0</v>
      </c>
      <c r="K47" s="9"/>
      <c r="L47" s="8"/>
      <c r="M47" s="200" t="s">
        <v>92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5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28</v>
      </c>
      <c r="C48" s="143" t="s">
        <v>93</v>
      </c>
      <c r="D48" s="122"/>
      <c r="E48" s="122"/>
      <c r="F48" s="122"/>
      <c r="G48" s="122"/>
      <c r="H48" s="123"/>
      <c r="I48" s="55">
        <f>(I46+I47)*I61</f>
        <v>7.1108000000000005E-2</v>
      </c>
      <c r="J48" s="56">
        <f>I48*I41</f>
        <v>0</v>
      </c>
      <c r="K48" s="9"/>
      <c r="L48" s="8"/>
      <c r="M48" s="200" t="s">
        <v>94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5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29" t="s">
        <v>95</v>
      </c>
      <c r="C49" s="122"/>
      <c r="D49" s="122"/>
      <c r="E49" s="122"/>
      <c r="F49" s="122"/>
      <c r="G49" s="122"/>
      <c r="H49" s="123"/>
      <c r="I49" s="147">
        <f>SUM(J46:J48)</f>
        <v>0</v>
      </c>
      <c r="J49" s="141"/>
      <c r="K49" s="9"/>
      <c r="L49" s="8"/>
      <c r="M49" s="8" t="s">
        <v>96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85"/>
      <c r="C50" s="122"/>
      <c r="D50" s="122"/>
      <c r="E50" s="122"/>
      <c r="F50" s="122"/>
      <c r="G50" s="122"/>
      <c r="H50" s="122"/>
      <c r="I50" s="122"/>
      <c r="J50" s="141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78" t="s">
        <v>97</v>
      </c>
      <c r="C51" s="122"/>
      <c r="D51" s="122"/>
      <c r="E51" s="122"/>
      <c r="F51" s="122"/>
      <c r="G51" s="122"/>
      <c r="H51" s="122"/>
      <c r="I51" s="122"/>
      <c r="J51" s="141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98</v>
      </c>
      <c r="C52" s="142" t="s">
        <v>99</v>
      </c>
      <c r="D52" s="122"/>
      <c r="E52" s="122"/>
      <c r="F52" s="122"/>
      <c r="G52" s="122"/>
      <c r="H52" s="123"/>
      <c r="I52" s="50" t="s">
        <v>88</v>
      </c>
      <c r="J52" s="51" t="s">
        <v>59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22</v>
      </c>
      <c r="C53" s="177" t="s">
        <v>100</v>
      </c>
      <c r="D53" s="122"/>
      <c r="E53" s="122"/>
      <c r="F53" s="122"/>
      <c r="G53" s="122"/>
      <c r="H53" s="123"/>
      <c r="I53" s="52">
        <v>0.2</v>
      </c>
      <c r="J53" s="57">
        <f t="shared" ref="J53:J60" si="0">I53*$I$38</f>
        <v>0</v>
      </c>
      <c r="K53" s="9"/>
      <c r="L53" s="58"/>
      <c r="M53" s="8" t="s">
        <v>101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25</v>
      </c>
      <c r="C54" s="177" t="s">
        <v>102</v>
      </c>
      <c r="D54" s="122"/>
      <c r="E54" s="122"/>
      <c r="F54" s="122"/>
      <c r="G54" s="122"/>
      <c r="H54" s="123"/>
      <c r="I54" s="52">
        <v>2.5000000000000001E-2</v>
      </c>
      <c r="J54" s="57">
        <f t="shared" si="0"/>
        <v>0</v>
      </c>
      <c r="K54" s="9"/>
      <c r="L54" s="58"/>
      <c r="M54" s="8" t="s">
        <v>103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28</v>
      </c>
      <c r="C55" s="59" t="s">
        <v>104</v>
      </c>
      <c r="D55" s="60"/>
      <c r="E55" s="61" t="s">
        <v>105</v>
      </c>
      <c r="F55" s="62">
        <v>1</v>
      </c>
      <c r="G55" s="63" t="s">
        <v>106</v>
      </c>
      <c r="H55" s="62">
        <v>1</v>
      </c>
      <c r="I55" s="64">
        <v>0.01</v>
      </c>
      <c r="J55" s="57">
        <f t="shared" si="0"/>
        <v>0</v>
      </c>
      <c r="K55" s="9"/>
      <c r="L55" s="58"/>
      <c r="M55" s="8" t="s">
        <v>107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31</v>
      </c>
      <c r="C56" s="177" t="s">
        <v>108</v>
      </c>
      <c r="D56" s="122"/>
      <c r="E56" s="122"/>
      <c r="F56" s="122"/>
      <c r="G56" s="122"/>
      <c r="H56" s="123"/>
      <c r="I56" s="52">
        <v>1.4999999999999999E-2</v>
      </c>
      <c r="J56" s="57">
        <f t="shared" si="0"/>
        <v>0</v>
      </c>
      <c r="K56" s="9"/>
      <c r="L56" s="58"/>
      <c r="M56" s="8" t="s">
        <v>109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70</v>
      </c>
      <c r="C57" s="177" t="s">
        <v>110</v>
      </c>
      <c r="D57" s="122"/>
      <c r="E57" s="122"/>
      <c r="F57" s="122"/>
      <c r="G57" s="122"/>
      <c r="H57" s="123"/>
      <c r="I57" s="65">
        <v>0.01</v>
      </c>
      <c r="J57" s="57">
        <f t="shared" si="0"/>
        <v>0</v>
      </c>
      <c r="K57" s="9"/>
      <c r="L57" s="58"/>
      <c r="M57" s="8" t="s">
        <v>111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73</v>
      </c>
      <c r="C58" s="177" t="s">
        <v>112</v>
      </c>
      <c r="D58" s="122"/>
      <c r="E58" s="122"/>
      <c r="F58" s="122"/>
      <c r="G58" s="122"/>
      <c r="H58" s="123"/>
      <c r="I58" s="52">
        <v>6.0000000000000001E-3</v>
      </c>
      <c r="J58" s="57">
        <f t="shared" si="0"/>
        <v>0</v>
      </c>
      <c r="K58" s="9"/>
      <c r="L58" s="58"/>
      <c r="M58" s="8" t="s">
        <v>113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75</v>
      </c>
      <c r="C59" s="177" t="s">
        <v>114</v>
      </c>
      <c r="D59" s="122"/>
      <c r="E59" s="122"/>
      <c r="F59" s="122"/>
      <c r="G59" s="122"/>
      <c r="H59" s="123"/>
      <c r="I59" s="52">
        <v>2E-3</v>
      </c>
      <c r="J59" s="57">
        <f t="shared" si="0"/>
        <v>0</v>
      </c>
      <c r="K59" s="9"/>
      <c r="L59" s="58"/>
      <c r="M59" s="8" t="s">
        <v>115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78</v>
      </c>
      <c r="C60" s="177" t="s">
        <v>116</v>
      </c>
      <c r="D60" s="122"/>
      <c r="E60" s="122"/>
      <c r="F60" s="122"/>
      <c r="G60" s="122"/>
      <c r="H60" s="123"/>
      <c r="I60" s="65">
        <v>0.08</v>
      </c>
      <c r="J60" s="57">
        <f t="shared" si="0"/>
        <v>0</v>
      </c>
      <c r="K60" s="9"/>
      <c r="L60" s="58"/>
      <c r="M60" s="8" t="s">
        <v>117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29" t="s">
        <v>118</v>
      </c>
      <c r="C61" s="122"/>
      <c r="D61" s="122"/>
      <c r="E61" s="122"/>
      <c r="F61" s="122"/>
      <c r="G61" s="122"/>
      <c r="H61" s="123"/>
      <c r="I61" s="66">
        <f t="shared" ref="I61:J61" si="1">SUM(I53:I60)</f>
        <v>0.34800000000000003</v>
      </c>
      <c r="J61" s="67">
        <f t="shared" si="1"/>
        <v>0</v>
      </c>
      <c r="K61" s="9"/>
      <c r="L61" s="58"/>
      <c r="M61" s="8" t="s">
        <v>119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85"/>
      <c r="C62" s="122"/>
      <c r="D62" s="122"/>
      <c r="E62" s="122"/>
      <c r="F62" s="122"/>
      <c r="G62" s="122"/>
      <c r="H62" s="122"/>
      <c r="I62" s="122"/>
      <c r="J62" s="141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29" t="s">
        <v>120</v>
      </c>
      <c r="C63" s="122"/>
      <c r="D63" s="122"/>
      <c r="E63" s="122"/>
      <c r="F63" s="122"/>
      <c r="G63" s="122"/>
      <c r="H63" s="122"/>
      <c r="I63" s="122"/>
      <c r="J63" s="141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121</v>
      </c>
      <c r="C64" s="142" t="s">
        <v>122</v>
      </c>
      <c r="D64" s="122"/>
      <c r="E64" s="122"/>
      <c r="F64" s="122"/>
      <c r="G64" s="122"/>
      <c r="H64" s="123"/>
      <c r="I64" s="150" t="s">
        <v>59</v>
      </c>
      <c r="J64" s="141"/>
      <c r="K64" s="6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87" t="s">
        <v>22</v>
      </c>
      <c r="C65" s="195" t="s">
        <v>123</v>
      </c>
      <c r="D65" s="69" t="s">
        <v>124</v>
      </c>
      <c r="E65" s="69" t="s">
        <v>125</v>
      </c>
      <c r="F65" s="69" t="s">
        <v>126</v>
      </c>
      <c r="G65" s="69" t="s">
        <v>127</v>
      </c>
      <c r="H65" s="69" t="s">
        <v>128</v>
      </c>
      <c r="I65" s="197">
        <f>IF(D66="N",0,(E66*F66*G66)-H66)</f>
        <v>0</v>
      </c>
      <c r="J65" s="198"/>
      <c r="K65" s="40"/>
      <c r="L65" s="8"/>
      <c r="M65" s="8" t="s">
        <v>129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96"/>
      <c r="AC65" s="154"/>
      <c r="AD65" s="196"/>
      <c r="AE65" s="154"/>
      <c r="AF65" s="196"/>
      <c r="AG65" s="154"/>
      <c r="AH65" s="8"/>
    </row>
    <row r="66" spans="1:34" ht="15" customHeight="1">
      <c r="A66" s="8"/>
      <c r="B66" s="188"/>
      <c r="C66" s="145"/>
      <c r="D66" s="69" t="s">
        <v>251</v>
      </c>
      <c r="E66" s="41">
        <v>0</v>
      </c>
      <c r="F66" s="69">
        <v>2</v>
      </c>
      <c r="G66" s="69">
        <v>26</v>
      </c>
      <c r="H66" s="41">
        <f>I31*0.06</f>
        <v>0</v>
      </c>
      <c r="I66" s="199">
        <f>IF(I65&gt;=0,I65,0)</f>
        <v>0</v>
      </c>
      <c r="J66" s="184"/>
      <c r="K66" s="40"/>
      <c r="L66" s="8"/>
      <c r="M66" s="8" t="s">
        <v>130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70"/>
      <c r="AC66" s="71"/>
      <c r="AD66" s="72"/>
      <c r="AE66" s="73"/>
      <c r="AF66" s="74"/>
      <c r="AG66" s="73"/>
      <c r="AH66" s="8"/>
    </row>
    <row r="67" spans="1:34" ht="15" customHeight="1">
      <c r="A67" s="8"/>
      <c r="B67" s="187" t="s">
        <v>25</v>
      </c>
      <c r="C67" s="189" t="s">
        <v>131</v>
      </c>
      <c r="D67" s="190"/>
      <c r="E67" s="69" t="s">
        <v>124</v>
      </c>
      <c r="F67" s="69" t="s">
        <v>125</v>
      </c>
      <c r="G67" s="69" t="s">
        <v>262</v>
      </c>
      <c r="H67" s="69" t="s">
        <v>128</v>
      </c>
      <c r="I67" s="193">
        <f>IF(E68="N",0,(F68*G68)-H68)</f>
        <v>0</v>
      </c>
      <c r="J67" s="132"/>
      <c r="K67" s="40"/>
      <c r="L67" s="8"/>
      <c r="M67" s="8" t="s">
        <v>132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5"/>
      <c r="AC67" s="76"/>
      <c r="AD67" s="75"/>
      <c r="AE67" s="77"/>
      <c r="AF67" s="75"/>
      <c r="AG67" s="77"/>
      <c r="AH67" s="8"/>
    </row>
    <row r="68" spans="1:34" ht="15" customHeight="1">
      <c r="A68" s="8"/>
      <c r="B68" s="188"/>
      <c r="C68" s="191"/>
      <c r="D68" s="192"/>
      <c r="E68" s="69" t="s">
        <v>64</v>
      </c>
      <c r="F68" s="41">
        <v>0</v>
      </c>
      <c r="G68" s="69"/>
      <c r="H68" s="41">
        <f>F68*G68*20%</f>
        <v>0</v>
      </c>
      <c r="I68" s="191"/>
      <c r="J68" s="194"/>
      <c r="K68" s="40"/>
      <c r="L68" s="8"/>
      <c r="M68" s="8" t="s">
        <v>133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8"/>
      <c r="AC68" s="79"/>
      <c r="AD68" s="78"/>
      <c r="AE68" s="80"/>
      <c r="AF68" s="78"/>
      <c r="AG68" s="80"/>
      <c r="AH68" s="8"/>
    </row>
    <row r="69" spans="1:34" ht="15" customHeight="1">
      <c r="A69" s="8"/>
      <c r="B69" s="26" t="s">
        <v>28</v>
      </c>
      <c r="C69" s="143" t="s">
        <v>134</v>
      </c>
      <c r="D69" s="122"/>
      <c r="E69" s="122"/>
      <c r="F69" s="122"/>
      <c r="G69" s="122"/>
      <c r="H69" s="123"/>
      <c r="I69" s="186">
        <v>0</v>
      </c>
      <c r="J69" s="141"/>
      <c r="K69" s="81"/>
      <c r="L69" s="8"/>
      <c r="M69" s="8" t="s">
        <v>135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2"/>
      <c r="AC69" s="82"/>
      <c r="AD69" s="82"/>
      <c r="AE69" s="82"/>
      <c r="AF69" s="82"/>
      <c r="AG69" s="82"/>
      <c r="AH69" s="8"/>
    </row>
    <row r="70" spans="1:34" ht="15" customHeight="1">
      <c r="A70" s="8"/>
      <c r="B70" s="26" t="s">
        <v>31</v>
      </c>
      <c r="C70" s="143" t="s">
        <v>263</v>
      </c>
      <c r="D70" s="122"/>
      <c r="E70" s="122"/>
      <c r="F70" s="122"/>
      <c r="G70" s="122"/>
      <c r="H70" s="123"/>
      <c r="I70" s="186">
        <v>0</v>
      </c>
      <c r="J70" s="141"/>
      <c r="K70" s="40"/>
      <c r="L70" s="8"/>
      <c r="M70" s="8" t="s">
        <v>137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2"/>
      <c r="AC70" s="82"/>
      <c r="AD70" s="82"/>
      <c r="AE70" s="82"/>
      <c r="AF70" s="82"/>
      <c r="AG70" s="82"/>
      <c r="AH70" s="8"/>
    </row>
    <row r="71" spans="1:34" ht="15" customHeight="1">
      <c r="A71" s="8"/>
      <c r="B71" s="26" t="s">
        <v>70</v>
      </c>
      <c r="C71" s="143" t="s">
        <v>264</v>
      </c>
      <c r="D71" s="122"/>
      <c r="E71" s="122"/>
      <c r="F71" s="122"/>
      <c r="G71" s="122"/>
      <c r="H71" s="123"/>
      <c r="I71" s="186">
        <v>0</v>
      </c>
      <c r="J71" s="141"/>
      <c r="K71" s="40"/>
      <c r="L71" s="8"/>
      <c r="M71" s="8" t="s">
        <v>138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2"/>
      <c r="AC71" s="82"/>
      <c r="AD71" s="82"/>
      <c r="AE71" s="82"/>
      <c r="AF71" s="82"/>
      <c r="AG71" s="82"/>
      <c r="AH71" s="8"/>
    </row>
    <row r="72" spans="1:34" ht="15" customHeight="1">
      <c r="A72" s="8"/>
      <c r="B72" s="26" t="s">
        <v>73</v>
      </c>
      <c r="C72" s="143" t="s">
        <v>265</v>
      </c>
      <c r="D72" s="122"/>
      <c r="E72" s="122"/>
      <c r="F72" s="122"/>
      <c r="G72" s="122"/>
      <c r="H72" s="123"/>
      <c r="I72" s="186">
        <v>0</v>
      </c>
      <c r="J72" s="141"/>
      <c r="K72" s="40"/>
      <c r="L72" s="8"/>
      <c r="M72" s="8" t="s">
        <v>139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2"/>
      <c r="AC72" s="82"/>
      <c r="AD72" s="82"/>
      <c r="AE72" s="82"/>
      <c r="AF72" s="82"/>
      <c r="AG72" s="82"/>
      <c r="AH72" s="8"/>
    </row>
    <row r="73" spans="1:34" ht="15" customHeight="1">
      <c r="A73" s="8"/>
      <c r="B73" s="26" t="s">
        <v>75</v>
      </c>
      <c r="C73" s="143" t="s">
        <v>136</v>
      </c>
      <c r="D73" s="122"/>
      <c r="E73" s="122"/>
      <c r="F73" s="122"/>
      <c r="G73" s="122"/>
      <c r="H73" s="123"/>
      <c r="I73" s="186">
        <v>0</v>
      </c>
      <c r="J73" s="141"/>
      <c r="K73" s="40"/>
      <c r="L73" s="8"/>
      <c r="M73" s="8" t="s">
        <v>140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2"/>
      <c r="AC73" s="82"/>
      <c r="AD73" s="82"/>
      <c r="AE73" s="82"/>
      <c r="AF73" s="82"/>
      <c r="AG73" s="82"/>
      <c r="AH73" s="8"/>
    </row>
    <row r="74" spans="1:34" ht="15" customHeight="1">
      <c r="A74" s="8"/>
      <c r="B74" s="129" t="s">
        <v>95</v>
      </c>
      <c r="C74" s="122"/>
      <c r="D74" s="122"/>
      <c r="E74" s="122"/>
      <c r="F74" s="122"/>
      <c r="G74" s="122"/>
      <c r="H74" s="123"/>
      <c r="I74" s="147">
        <f>SUM(I66:J73)</f>
        <v>0</v>
      </c>
      <c r="J74" s="141"/>
      <c r="K74" s="49"/>
      <c r="L74" s="8"/>
      <c r="M74" s="8" t="s">
        <v>141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49"/>
      <c r="C75" s="137"/>
      <c r="D75" s="137"/>
      <c r="E75" s="137"/>
      <c r="F75" s="137"/>
      <c r="G75" s="137"/>
      <c r="H75" s="137"/>
      <c r="I75" s="137"/>
      <c r="J75" s="138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1" t="s">
        <v>142</v>
      </c>
      <c r="C76" s="134"/>
      <c r="D76" s="134"/>
      <c r="E76" s="134"/>
      <c r="F76" s="134"/>
      <c r="G76" s="134"/>
      <c r="H76" s="134"/>
      <c r="I76" s="134"/>
      <c r="J76" s="135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2"/>
      <c r="C77" s="183"/>
      <c r="D77" s="183"/>
      <c r="E77" s="183"/>
      <c r="F77" s="183"/>
      <c r="G77" s="183"/>
      <c r="H77" s="183"/>
      <c r="I77" s="183"/>
      <c r="J77" s="184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2" t="s">
        <v>143</v>
      </c>
      <c r="D78" s="122"/>
      <c r="E78" s="122"/>
      <c r="F78" s="122"/>
      <c r="G78" s="122"/>
      <c r="H78" s="123"/>
      <c r="I78" s="150" t="s">
        <v>59</v>
      </c>
      <c r="J78" s="141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86</v>
      </c>
      <c r="C79" s="143" t="s">
        <v>144</v>
      </c>
      <c r="D79" s="122"/>
      <c r="E79" s="122"/>
      <c r="F79" s="122"/>
      <c r="G79" s="122"/>
      <c r="H79" s="123"/>
      <c r="I79" s="148">
        <f>I49</f>
        <v>0</v>
      </c>
      <c r="J79" s="141"/>
      <c r="K79" s="49"/>
      <c r="L79" s="8"/>
      <c r="M79" s="8" t="s">
        <v>145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98</v>
      </c>
      <c r="C80" s="143" t="s">
        <v>99</v>
      </c>
      <c r="D80" s="122"/>
      <c r="E80" s="122"/>
      <c r="F80" s="122"/>
      <c r="G80" s="122"/>
      <c r="H80" s="123"/>
      <c r="I80" s="148">
        <f>J61</f>
        <v>0</v>
      </c>
      <c r="J80" s="141"/>
      <c r="K80" s="49"/>
      <c r="L80" s="8"/>
      <c r="M80" s="8" t="s">
        <v>146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121</v>
      </c>
      <c r="C81" s="143" t="s">
        <v>122</v>
      </c>
      <c r="D81" s="122"/>
      <c r="E81" s="122"/>
      <c r="F81" s="122"/>
      <c r="G81" s="122"/>
      <c r="H81" s="123"/>
      <c r="I81" s="148">
        <f>I74</f>
        <v>0</v>
      </c>
      <c r="J81" s="141"/>
      <c r="K81" s="49"/>
      <c r="L81" s="8"/>
      <c r="M81" s="8" t="s">
        <v>147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29" t="s">
        <v>95</v>
      </c>
      <c r="C82" s="122"/>
      <c r="D82" s="122"/>
      <c r="E82" s="122"/>
      <c r="F82" s="122"/>
      <c r="G82" s="122"/>
      <c r="H82" s="123"/>
      <c r="I82" s="147">
        <f>SUM(I79:J81)</f>
        <v>0</v>
      </c>
      <c r="J82" s="141"/>
      <c r="K82" s="49"/>
      <c r="L82" s="8"/>
      <c r="M82" s="8" t="s">
        <v>148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49"/>
      <c r="C83" s="137"/>
      <c r="D83" s="137"/>
      <c r="E83" s="137"/>
      <c r="F83" s="137"/>
      <c r="G83" s="137"/>
      <c r="H83" s="137"/>
      <c r="I83" s="137"/>
      <c r="J83" s="138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0" t="s">
        <v>149</v>
      </c>
      <c r="C84" s="122"/>
      <c r="D84" s="122"/>
      <c r="E84" s="122"/>
      <c r="F84" s="122"/>
      <c r="G84" s="122"/>
      <c r="H84" s="122"/>
      <c r="I84" s="122"/>
      <c r="J84" s="141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2" t="s">
        <v>150</v>
      </c>
      <c r="D85" s="122"/>
      <c r="E85" s="122"/>
      <c r="F85" s="122"/>
      <c r="G85" s="122"/>
      <c r="H85" s="123"/>
      <c r="I85" s="50" t="s">
        <v>88</v>
      </c>
      <c r="J85" s="51" t="s">
        <v>59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22</v>
      </c>
      <c r="C86" s="177" t="s">
        <v>151</v>
      </c>
      <c r="D86" s="122"/>
      <c r="E86" s="122"/>
      <c r="F86" s="122"/>
      <c r="G86" s="122"/>
      <c r="H86" s="123"/>
      <c r="I86" s="55">
        <f>(1/12)*0.0555</f>
        <v>4.6249999999999998E-3</v>
      </c>
      <c r="J86" s="57">
        <f t="shared" ref="J86:J91" si="2">I86*$I$41</f>
        <v>0</v>
      </c>
      <c r="K86" s="49"/>
      <c r="L86" s="8"/>
      <c r="M86" s="8" t="s">
        <v>152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25</v>
      </c>
      <c r="C87" s="177" t="s">
        <v>153</v>
      </c>
      <c r="D87" s="122"/>
      <c r="E87" s="122"/>
      <c r="F87" s="122"/>
      <c r="G87" s="122"/>
      <c r="H87" s="123"/>
      <c r="I87" s="55">
        <f>I60*I86</f>
        <v>3.6999999999999999E-4</v>
      </c>
      <c r="J87" s="57">
        <f t="shared" si="2"/>
        <v>0</v>
      </c>
      <c r="K87" s="49"/>
      <c r="L87" s="8"/>
      <c r="M87" s="8" t="s">
        <v>154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28</v>
      </c>
      <c r="C88" s="177" t="s">
        <v>155</v>
      </c>
      <c r="D88" s="122"/>
      <c r="E88" s="122"/>
      <c r="F88" s="122"/>
      <c r="G88" s="122"/>
      <c r="H88" s="123"/>
      <c r="I88" s="55">
        <v>0.02</v>
      </c>
      <c r="J88" s="57">
        <f t="shared" si="2"/>
        <v>0</v>
      </c>
      <c r="K88" s="49"/>
      <c r="L88" s="83"/>
      <c r="M88" s="8" t="s">
        <v>266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31</v>
      </c>
      <c r="C89" s="177" t="s">
        <v>157</v>
      </c>
      <c r="D89" s="122"/>
      <c r="E89" s="122"/>
      <c r="F89" s="122"/>
      <c r="G89" s="122"/>
      <c r="H89" s="123"/>
      <c r="I89" s="55">
        <f>(7/30)/12</f>
        <v>1.9444444444444445E-2</v>
      </c>
      <c r="J89" s="57">
        <f t="shared" si="2"/>
        <v>0</v>
      </c>
      <c r="K89" s="49"/>
      <c r="L89" s="8"/>
      <c r="M89" s="8" t="s">
        <v>158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70</v>
      </c>
      <c r="C90" s="177" t="s">
        <v>159</v>
      </c>
      <c r="D90" s="122"/>
      <c r="E90" s="122"/>
      <c r="F90" s="122"/>
      <c r="G90" s="122"/>
      <c r="H90" s="123"/>
      <c r="I90" s="55">
        <f>I89*I61</f>
        <v>6.7666666666666674E-3</v>
      </c>
      <c r="J90" s="57">
        <f t="shared" si="2"/>
        <v>0</v>
      </c>
      <c r="K90" s="49"/>
      <c r="L90" s="8"/>
      <c r="M90" s="8" t="s">
        <v>160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73</v>
      </c>
      <c r="C91" s="177" t="s">
        <v>161</v>
      </c>
      <c r="D91" s="122"/>
      <c r="E91" s="122"/>
      <c r="F91" s="122"/>
      <c r="G91" s="122"/>
      <c r="H91" s="123"/>
      <c r="I91" s="55">
        <v>0.02</v>
      </c>
      <c r="J91" s="57">
        <f t="shared" si="2"/>
        <v>0</v>
      </c>
      <c r="K91" s="49"/>
      <c r="L91" s="8"/>
      <c r="M91" s="8" t="s">
        <v>162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29" t="s">
        <v>95</v>
      </c>
      <c r="C92" s="122"/>
      <c r="D92" s="122"/>
      <c r="E92" s="122"/>
      <c r="F92" s="122"/>
      <c r="G92" s="122"/>
      <c r="H92" s="123"/>
      <c r="I92" s="147">
        <f>SUM(J86:J91)</f>
        <v>0</v>
      </c>
      <c r="J92" s="141"/>
      <c r="K92" s="49"/>
      <c r="L92" s="8"/>
      <c r="M92" s="8" t="s">
        <v>163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85"/>
      <c r="C93" s="122"/>
      <c r="D93" s="122"/>
      <c r="E93" s="122"/>
      <c r="F93" s="122"/>
      <c r="G93" s="122"/>
      <c r="H93" s="122"/>
      <c r="I93" s="122"/>
      <c r="J93" s="141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0" t="s">
        <v>164</v>
      </c>
      <c r="C94" s="122"/>
      <c r="D94" s="122"/>
      <c r="E94" s="122"/>
      <c r="F94" s="122"/>
      <c r="G94" s="122"/>
      <c r="H94" s="122"/>
      <c r="I94" s="122"/>
      <c r="J94" s="141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29" t="s">
        <v>165</v>
      </c>
      <c r="C95" s="122"/>
      <c r="D95" s="122"/>
      <c r="E95" s="122"/>
      <c r="F95" s="122"/>
      <c r="G95" s="122"/>
      <c r="H95" s="122"/>
      <c r="I95" s="122"/>
      <c r="J95" s="141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166</v>
      </c>
      <c r="C96" s="142" t="s">
        <v>167</v>
      </c>
      <c r="D96" s="122"/>
      <c r="E96" s="122"/>
      <c r="F96" s="122"/>
      <c r="G96" s="122"/>
      <c r="H96" s="123"/>
      <c r="I96" s="50" t="s">
        <v>88</v>
      </c>
      <c r="J96" s="84" t="s">
        <v>59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22</v>
      </c>
      <c r="C97" s="177" t="s">
        <v>168</v>
      </c>
      <c r="D97" s="122"/>
      <c r="E97" s="122"/>
      <c r="F97" s="122"/>
      <c r="G97" s="122"/>
      <c r="H97" s="123"/>
      <c r="I97" s="52">
        <f>((1+1+1/3)*(1/12))/12</f>
        <v>1.6203703703703703E-2</v>
      </c>
      <c r="J97" s="53">
        <f t="shared" ref="J97:J102" si="3">I97*$I$41</f>
        <v>0</v>
      </c>
      <c r="K97" s="49"/>
      <c r="L97" s="8"/>
      <c r="M97" s="85" t="s">
        <v>169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25</v>
      </c>
      <c r="C98" s="177" t="s">
        <v>170</v>
      </c>
      <c r="D98" s="122"/>
      <c r="E98" s="122"/>
      <c r="F98" s="122"/>
      <c r="G98" s="122"/>
      <c r="H98" s="123"/>
      <c r="I98" s="52">
        <f>((1/30)/12)</f>
        <v>2.7777777777777779E-3</v>
      </c>
      <c r="J98" s="53">
        <f t="shared" si="3"/>
        <v>0</v>
      </c>
      <c r="K98" s="49"/>
      <c r="L98" s="8"/>
      <c r="M98" s="8" t="s">
        <v>171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28</v>
      </c>
      <c r="C99" s="177" t="s">
        <v>172</v>
      </c>
      <c r="D99" s="122"/>
      <c r="E99" s="122"/>
      <c r="F99" s="122"/>
      <c r="G99" s="122"/>
      <c r="H99" s="123"/>
      <c r="I99" s="52">
        <f>(5/365)*1.5%</f>
        <v>2.0547945205479451E-4</v>
      </c>
      <c r="J99" s="53">
        <f t="shared" si="3"/>
        <v>0</v>
      </c>
      <c r="K99" s="49"/>
      <c r="L99" s="8"/>
      <c r="M99" s="8" t="s">
        <v>173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31</v>
      </c>
      <c r="C100" s="177" t="s">
        <v>174</v>
      </c>
      <c r="D100" s="122"/>
      <c r="E100" s="122"/>
      <c r="F100" s="122"/>
      <c r="G100" s="122"/>
      <c r="H100" s="123"/>
      <c r="I100" s="52">
        <f>((15/30)/12*0.0078)</f>
        <v>3.2499999999999999E-4</v>
      </c>
      <c r="J100" s="53">
        <f t="shared" si="3"/>
        <v>0</v>
      </c>
      <c r="K100" s="49"/>
      <c r="L100" s="8"/>
      <c r="M100" s="8" t="s">
        <v>175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70</v>
      </c>
      <c r="C101" s="177" t="s">
        <v>176</v>
      </c>
      <c r="D101" s="122"/>
      <c r="E101" s="122"/>
      <c r="F101" s="122"/>
      <c r="G101" s="122"/>
      <c r="H101" s="123"/>
      <c r="I101" s="86">
        <v>5.5000000000000003E-4</v>
      </c>
      <c r="J101" s="53">
        <f t="shared" si="3"/>
        <v>0</v>
      </c>
      <c r="K101" s="49"/>
      <c r="L101" s="8"/>
      <c r="M101" s="8" t="s">
        <v>177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73</v>
      </c>
      <c r="C102" s="177" t="s">
        <v>178</v>
      </c>
      <c r="D102" s="122"/>
      <c r="E102" s="122"/>
      <c r="F102" s="122"/>
      <c r="G102" s="122"/>
      <c r="H102" s="123"/>
      <c r="I102" s="52">
        <f>(5.96/30)/12</f>
        <v>1.6555555555555556E-2</v>
      </c>
      <c r="J102" s="53">
        <f t="shared" si="3"/>
        <v>0</v>
      </c>
      <c r="K102" s="49"/>
      <c r="L102" s="8"/>
      <c r="M102" s="8" t="s">
        <v>179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29" t="s">
        <v>95</v>
      </c>
      <c r="C103" s="122"/>
      <c r="D103" s="122"/>
      <c r="E103" s="122"/>
      <c r="F103" s="122"/>
      <c r="G103" s="122"/>
      <c r="H103" s="123"/>
      <c r="I103" s="87">
        <f t="shared" ref="I103:J103" si="4">SUM(I97:I102)</f>
        <v>3.6617516489091825E-2</v>
      </c>
      <c r="J103" s="88">
        <f t="shared" si="4"/>
        <v>0</v>
      </c>
      <c r="K103" s="49"/>
      <c r="L103" s="8"/>
      <c r="M103" s="8" t="s">
        <v>163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49"/>
      <c r="C104" s="137"/>
      <c r="D104" s="137"/>
      <c r="E104" s="137"/>
      <c r="F104" s="137"/>
      <c r="G104" s="137"/>
      <c r="H104" s="137"/>
      <c r="I104" s="137"/>
      <c r="J104" s="138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29" t="s">
        <v>180</v>
      </c>
      <c r="C105" s="122"/>
      <c r="D105" s="122"/>
      <c r="E105" s="122"/>
      <c r="F105" s="122"/>
      <c r="G105" s="122"/>
      <c r="H105" s="122"/>
      <c r="I105" s="122"/>
      <c r="J105" s="141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181</v>
      </c>
      <c r="C106" s="142" t="s">
        <v>182</v>
      </c>
      <c r="D106" s="122"/>
      <c r="E106" s="122"/>
      <c r="F106" s="122"/>
      <c r="G106" s="122"/>
      <c r="H106" s="123"/>
      <c r="I106" s="50" t="s">
        <v>88</v>
      </c>
      <c r="J106" s="84" t="s">
        <v>59</v>
      </c>
      <c r="K106" s="49"/>
      <c r="L106" s="8"/>
      <c r="M106" s="8"/>
      <c r="N106" s="8" t="s">
        <v>183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22</v>
      </c>
      <c r="C107" s="177" t="s">
        <v>184</v>
      </c>
      <c r="D107" s="122"/>
      <c r="E107" s="122"/>
      <c r="F107" s="122"/>
      <c r="G107" s="122"/>
      <c r="H107" s="123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29" t="s">
        <v>95</v>
      </c>
      <c r="C108" s="122"/>
      <c r="D108" s="122"/>
      <c r="E108" s="122"/>
      <c r="F108" s="122"/>
      <c r="G108" s="122"/>
      <c r="H108" s="123"/>
      <c r="I108" s="147">
        <f>SUM(J104:J107)</f>
        <v>0</v>
      </c>
      <c r="J108" s="141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80"/>
      <c r="C109" s="134"/>
      <c r="D109" s="134"/>
      <c r="E109" s="134"/>
      <c r="F109" s="134"/>
      <c r="G109" s="134"/>
      <c r="H109" s="134"/>
      <c r="I109" s="134"/>
      <c r="J109" s="135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1" t="s">
        <v>185</v>
      </c>
      <c r="C110" s="134"/>
      <c r="D110" s="134"/>
      <c r="E110" s="134"/>
      <c r="F110" s="134"/>
      <c r="G110" s="134"/>
      <c r="H110" s="134"/>
      <c r="I110" s="134"/>
      <c r="J110" s="135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2"/>
      <c r="C111" s="183"/>
      <c r="D111" s="183"/>
      <c r="E111" s="183"/>
      <c r="F111" s="183"/>
      <c r="G111" s="183"/>
      <c r="H111" s="183"/>
      <c r="I111" s="183"/>
      <c r="J111" s="184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2" t="s">
        <v>143</v>
      </c>
      <c r="D112" s="122"/>
      <c r="E112" s="122"/>
      <c r="F112" s="122"/>
      <c r="G112" s="122"/>
      <c r="H112" s="123"/>
      <c r="I112" s="150" t="s">
        <v>59</v>
      </c>
      <c r="J112" s="141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166</v>
      </c>
      <c r="C113" s="143" t="s">
        <v>186</v>
      </c>
      <c r="D113" s="122"/>
      <c r="E113" s="122"/>
      <c r="F113" s="122"/>
      <c r="G113" s="122"/>
      <c r="H113" s="123"/>
      <c r="I113" s="148">
        <f>J103</f>
        <v>0</v>
      </c>
      <c r="J113" s="141"/>
      <c r="K113" s="49"/>
      <c r="L113" s="8"/>
      <c r="M113" s="8" t="s">
        <v>187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181</v>
      </c>
      <c r="C114" s="143" t="s">
        <v>182</v>
      </c>
      <c r="D114" s="122"/>
      <c r="E114" s="122"/>
      <c r="F114" s="122"/>
      <c r="G114" s="122"/>
      <c r="H114" s="123"/>
      <c r="I114" s="148">
        <f>I108</f>
        <v>0</v>
      </c>
      <c r="J114" s="141"/>
      <c r="K114" s="49"/>
      <c r="L114" s="8"/>
      <c r="M114" s="8" t="s">
        <v>188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29" t="s">
        <v>95</v>
      </c>
      <c r="C115" s="122"/>
      <c r="D115" s="122"/>
      <c r="E115" s="122"/>
      <c r="F115" s="122"/>
      <c r="G115" s="122"/>
      <c r="H115" s="123"/>
      <c r="I115" s="147">
        <f>SUM(I113:J114)</f>
        <v>0</v>
      </c>
      <c r="J115" s="141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49"/>
      <c r="C116" s="137"/>
      <c r="D116" s="137"/>
      <c r="E116" s="137"/>
      <c r="F116" s="137"/>
      <c r="G116" s="137"/>
      <c r="H116" s="137"/>
      <c r="I116" s="137"/>
      <c r="J116" s="138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0" t="s">
        <v>189</v>
      </c>
      <c r="C117" s="122"/>
      <c r="D117" s="122"/>
      <c r="E117" s="122"/>
      <c r="F117" s="122"/>
      <c r="G117" s="122"/>
      <c r="H117" s="122"/>
      <c r="I117" s="122"/>
      <c r="J117" s="141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2" t="s">
        <v>190</v>
      </c>
      <c r="D118" s="122"/>
      <c r="E118" s="122"/>
      <c r="F118" s="122"/>
      <c r="G118" s="122"/>
      <c r="H118" s="123"/>
      <c r="I118" s="150" t="s">
        <v>59</v>
      </c>
      <c r="J118" s="141"/>
      <c r="K118" s="68"/>
      <c r="L118" s="8"/>
      <c r="M118" s="8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22</v>
      </c>
      <c r="C119" s="143" t="s">
        <v>191</v>
      </c>
      <c r="D119" s="122"/>
      <c r="E119" s="122"/>
      <c r="F119" s="122"/>
      <c r="G119" s="122"/>
      <c r="H119" s="123"/>
      <c r="I119" s="146">
        <v>0</v>
      </c>
      <c r="J119" s="141"/>
      <c r="K119" s="40"/>
      <c r="L119" s="8"/>
      <c r="M119" s="89" t="s">
        <v>192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25</v>
      </c>
      <c r="C120" s="143" t="s">
        <v>193</v>
      </c>
      <c r="D120" s="122"/>
      <c r="E120" s="122"/>
      <c r="F120" s="122"/>
      <c r="G120" s="122"/>
      <c r="H120" s="123"/>
      <c r="I120" s="146">
        <v>0</v>
      </c>
      <c r="J120" s="141"/>
      <c r="K120" s="40"/>
      <c r="L120" s="34"/>
      <c r="M120" s="89" t="s">
        <v>192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28</v>
      </c>
      <c r="C121" s="143" t="s">
        <v>194</v>
      </c>
      <c r="D121" s="122"/>
      <c r="E121" s="122"/>
      <c r="F121" s="122"/>
      <c r="G121" s="122"/>
      <c r="H121" s="123"/>
      <c r="I121" s="146">
        <v>0</v>
      </c>
      <c r="J121" s="141"/>
      <c r="K121" s="40"/>
      <c r="L121" s="8"/>
      <c r="M121" s="89" t="s">
        <v>192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31</v>
      </c>
      <c r="C122" s="143" t="s">
        <v>195</v>
      </c>
      <c r="D122" s="122"/>
      <c r="E122" s="122"/>
      <c r="F122" s="122"/>
      <c r="G122" s="122"/>
      <c r="H122" s="123"/>
      <c r="I122" s="146">
        <v>0</v>
      </c>
      <c r="J122" s="141"/>
      <c r="K122" s="40"/>
      <c r="L122" s="8"/>
      <c r="M122" s="89" t="s">
        <v>192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29" t="s">
        <v>118</v>
      </c>
      <c r="C123" s="122"/>
      <c r="D123" s="122"/>
      <c r="E123" s="122"/>
      <c r="F123" s="122"/>
      <c r="G123" s="122"/>
      <c r="H123" s="123"/>
      <c r="I123" s="147">
        <f>SUM(I119:J122)</f>
        <v>0</v>
      </c>
      <c r="J123" s="141"/>
      <c r="K123" s="90"/>
      <c r="L123" s="8"/>
      <c r="M123" s="9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92"/>
      <c r="B124" s="139"/>
      <c r="C124" s="134"/>
      <c r="D124" s="134"/>
      <c r="E124" s="134"/>
      <c r="F124" s="134"/>
      <c r="G124" s="134"/>
      <c r="H124" s="134"/>
      <c r="I124" s="134"/>
      <c r="J124" s="135"/>
      <c r="K124" s="93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92"/>
      <c r="B125" s="140" t="s">
        <v>196</v>
      </c>
      <c r="C125" s="122"/>
      <c r="D125" s="122"/>
      <c r="E125" s="122"/>
      <c r="F125" s="122"/>
      <c r="G125" s="122"/>
      <c r="H125" s="122"/>
      <c r="I125" s="122"/>
      <c r="J125" s="141"/>
      <c r="K125" s="9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92"/>
      <c r="B126" s="31">
        <v>6</v>
      </c>
      <c r="C126" s="142" t="s">
        <v>197</v>
      </c>
      <c r="D126" s="122"/>
      <c r="E126" s="122"/>
      <c r="F126" s="122"/>
      <c r="G126" s="122"/>
      <c r="H126" s="123"/>
      <c r="I126" s="50" t="s">
        <v>88</v>
      </c>
      <c r="J126" s="84" t="s">
        <v>59</v>
      </c>
      <c r="K126" s="95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92"/>
      <c r="B127" s="35" t="s">
        <v>22</v>
      </c>
      <c r="C127" s="143" t="s">
        <v>198</v>
      </c>
      <c r="D127" s="122"/>
      <c r="E127" s="122"/>
      <c r="F127" s="122"/>
      <c r="G127" s="122"/>
      <c r="H127" s="123"/>
      <c r="I127" s="55">
        <v>0.02</v>
      </c>
      <c r="J127" s="96">
        <f>I144*I127</f>
        <v>0</v>
      </c>
      <c r="K127" s="43"/>
      <c r="L127" s="34"/>
      <c r="M127" s="12" t="s">
        <v>199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92"/>
      <c r="B128" s="35" t="s">
        <v>25</v>
      </c>
      <c r="C128" s="143" t="s">
        <v>200</v>
      </c>
      <c r="D128" s="122"/>
      <c r="E128" s="122"/>
      <c r="F128" s="122"/>
      <c r="G128" s="122"/>
      <c r="H128" s="123"/>
      <c r="I128" s="55">
        <v>0.02</v>
      </c>
      <c r="J128" s="96">
        <f>(J127+I144)*I128</f>
        <v>0</v>
      </c>
      <c r="K128" s="43"/>
      <c r="L128" s="34"/>
      <c r="M128" s="12" t="s">
        <v>201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92"/>
      <c r="B129" s="35" t="s">
        <v>28</v>
      </c>
      <c r="C129" s="143" t="s">
        <v>202</v>
      </c>
      <c r="D129" s="122"/>
      <c r="E129" s="122"/>
      <c r="F129" s="122"/>
      <c r="G129" s="122"/>
      <c r="H129" s="123"/>
      <c r="I129" s="55">
        <f>SUM(I130:I133)</f>
        <v>8.6499999999999994E-2</v>
      </c>
      <c r="J129" s="96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128" t="s">
        <v>203</v>
      </c>
      <c r="C130" s="123"/>
      <c r="D130" s="144" t="s">
        <v>204</v>
      </c>
      <c r="E130" s="36" t="s">
        <v>205</v>
      </c>
      <c r="F130" s="37"/>
      <c r="G130" s="37"/>
      <c r="H130" s="97"/>
      <c r="I130" s="55">
        <v>6.4999999999999997E-3</v>
      </c>
      <c r="J130" s="96">
        <f>((I144+J127+J128)/(1-(I129)))*I130</f>
        <v>0</v>
      </c>
      <c r="K130" s="43"/>
      <c r="L130" s="34"/>
      <c r="M130" s="98" t="s">
        <v>206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128" t="s">
        <v>207</v>
      </c>
      <c r="C131" s="123"/>
      <c r="D131" s="145"/>
      <c r="E131" s="36" t="s">
        <v>208</v>
      </c>
      <c r="F131" s="37"/>
      <c r="G131" s="37"/>
      <c r="H131" s="97"/>
      <c r="I131" s="99">
        <v>0.03</v>
      </c>
      <c r="J131" s="96">
        <f>((I144+J127+J128)/(1-(I129)))*I131</f>
        <v>0</v>
      </c>
      <c r="K131" s="43"/>
      <c r="L131" s="34"/>
      <c r="M131" s="98" t="s">
        <v>209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128" t="s">
        <v>210</v>
      </c>
      <c r="C132" s="123"/>
      <c r="D132" s="100" t="s">
        <v>211</v>
      </c>
      <c r="E132" s="36" t="s">
        <v>212</v>
      </c>
      <c r="F132" s="37"/>
      <c r="G132" s="37"/>
      <c r="H132" s="97"/>
      <c r="I132" s="55">
        <v>0.05</v>
      </c>
      <c r="J132" s="96">
        <f>((I144+J127+J128)/(1-(I129)))*I132</f>
        <v>0</v>
      </c>
      <c r="K132" s="43"/>
      <c r="L132" s="34"/>
      <c r="M132" s="98" t="s">
        <v>213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128" t="s">
        <v>214</v>
      </c>
      <c r="C133" s="123"/>
      <c r="D133" s="100" t="s">
        <v>215</v>
      </c>
      <c r="E133" s="36"/>
      <c r="F133" s="37"/>
      <c r="G133" s="37"/>
      <c r="H133" s="97"/>
      <c r="I133" s="55">
        <v>0</v>
      </c>
      <c r="J133" s="96">
        <f>((I144+J127+J128)/(1-(I129)))*I133</f>
        <v>0</v>
      </c>
      <c r="K133" s="43"/>
      <c r="L133" s="34"/>
      <c r="M133" s="98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29" t="s">
        <v>118</v>
      </c>
      <c r="C134" s="122"/>
      <c r="D134" s="122"/>
      <c r="E134" s="122"/>
      <c r="F134" s="122"/>
      <c r="G134" s="122"/>
      <c r="H134" s="123"/>
      <c r="I134" s="101"/>
      <c r="J134" s="67">
        <f>SUM(J127:J133)</f>
        <v>0</v>
      </c>
      <c r="K134" s="102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130"/>
      <c r="C135" s="131"/>
      <c r="D135" s="131"/>
      <c r="E135" s="131"/>
      <c r="F135" s="131"/>
      <c r="G135" s="131"/>
      <c r="H135" s="131"/>
      <c r="I135" s="131"/>
      <c r="J135" s="132"/>
      <c r="K135" s="103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133" t="s">
        <v>216</v>
      </c>
      <c r="C136" s="134"/>
      <c r="D136" s="134"/>
      <c r="E136" s="134"/>
      <c r="F136" s="134"/>
      <c r="G136" s="134"/>
      <c r="H136" s="134"/>
      <c r="I136" s="134"/>
      <c r="J136" s="135"/>
      <c r="K136" s="10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136"/>
      <c r="C137" s="137"/>
      <c r="D137" s="137"/>
      <c r="E137" s="137"/>
      <c r="F137" s="137"/>
      <c r="G137" s="137"/>
      <c r="H137" s="137"/>
      <c r="I137" s="137"/>
      <c r="J137" s="138"/>
      <c r="K137" s="103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78" t="s">
        <v>217</v>
      </c>
      <c r="C138" s="122"/>
      <c r="D138" s="122"/>
      <c r="E138" s="122"/>
      <c r="F138" s="122"/>
      <c r="G138" s="122"/>
      <c r="H138" s="123"/>
      <c r="I138" s="179" t="s">
        <v>59</v>
      </c>
      <c r="J138" s="141"/>
      <c r="K138" s="105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22</v>
      </c>
      <c r="C139" s="143" t="s">
        <v>218</v>
      </c>
      <c r="D139" s="122"/>
      <c r="E139" s="122"/>
      <c r="F139" s="122"/>
      <c r="G139" s="122"/>
      <c r="H139" s="123"/>
      <c r="I139" s="148">
        <f>I41</f>
        <v>0</v>
      </c>
      <c r="J139" s="141"/>
      <c r="K139" s="43"/>
      <c r="L139" s="34"/>
      <c r="M139" s="12" t="s">
        <v>219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25</v>
      </c>
      <c r="C140" s="143" t="s">
        <v>220</v>
      </c>
      <c r="D140" s="122"/>
      <c r="E140" s="122"/>
      <c r="F140" s="122"/>
      <c r="G140" s="122"/>
      <c r="H140" s="123"/>
      <c r="I140" s="148">
        <f>I82</f>
        <v>0</v>
      </c>
      <c r="J140" s="141"/>
      <c r="K140" s="43"/>
      <c r="L140" s="34"/>
      <c r="M140" s="12" t="s">
        <v>221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28</v>
      </c>
      <c r="C141" s="143" t="s">
        <v>222</v>
      </c>
      <c r="D141" s="122"/>
      <c r="E141" s="122"/>
      <c r="F141" s="122"/>
      <c r="G141" s="122"/>
      <c r="H141" s="123"/>
      <c r="I141" s="148">
        <f>I92</f>
        <v>0</v>
      </c>
      <c r="J141" s="141"/>
      <c r="K141" s="43"/>
      <c r="L141" s="34"/>
      <c r="M141" s="12" t="s">
        <v>223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31</v>
      </c>
      <c r="C142" s="143" t="s">
        <v>224</v>
      </c>
      <c r="D142" s="122"/>
      <c r="E142" s="122"/>
      <c r="F142" s="122"/>
      <c r="G142" s="122"/>
      <c r="H142" s="123"/>
      <c r="I142" s="148">
        <f>I115</f>
        <v>0</v>
      </c>
      <c r="J142" s="141"/>
      <c r="K142" s="43"/>
      <c r="L142" s="34"/>
      <c r="M142" s="12" t="s">
        <v>225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70</v>
      </c>
      <c r="C143" s="143" t="s">
        <v>226</v>
      </c>
      <c r="D143" s="122"/>
      <c r="E143" s="122"/>
      <c r="F143" s="122"/>
      <c r="G143" s="122"/>
      <c r="H143" s="123"/>
      <c r="I143" s="148">
        <f>I123</f>
        <v>0</v>
      </c>
      <c r="J143" s="141"/>
      <c r="K143" s="43"/>
      <c r="L143" s="34"/>
      <c r="M143" s="12" t="s">
        <v>227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29" t="s">
        <v>228</v>
      </c>
      <c r="C144" s="122"/>
      <c r="D144" s="122"/>
      <c r="E144" s="122"/>
      <c r="F144" s="122"/>
      <c r="G144" s="122"/>
      <c r="H144" s="123"/>
      <c r="I144" s="147">
        <f>SUM(I139:J143)</f>
        <v>0</v>
      </c>
      <c r="J144" s="141"/>
      <c r="K144" s="102"/>
      <c r="L144" s="34"/>
      <c r="M144" s="12" t="s">
        <v>141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73</v>
      </c>
      <c r="C145" s="143" t="s">
        <v>229</v>
      </c>
      <c r="D145" s="122"/>
      <c r="E145" s="122"/>
      <c r="F145" s="122"/>
      <c r="G145" s="122"/>
      <c r="H145" s="123"/>
      <c r="I145" s="148">
        <f>J134</f>
        <v>0</v>
      </c>
      <c r="J145" s="141"/>
      <c r="K145" s="43"/>
      <c r="L145" s="34"/>
      <c r="M145" s="12" t="s">
        <v>230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71" t="s">
        <v>231</v>
      </c>
      <c r="C146" s="172"/>
      <c r="D146" s="172"/>
      <c r="E146" s="172"/>
      <c r="F146" s="172"/>
      <c r="G146" s="172"/>
      <c r="H146" s="173"/>
      <c r="I146" s="174">
        <f>I144+I145</f>
        <v>0</v>
      </c>
      <c r="J146" s="175"/>
      <c r="K146" s="102"/>
      <c r="L146" s="34"/>
      <c r="M146" s="12" t="s">
        <v>232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76"/>
      <c r="C147" s="137"/>
      <c r="D147" s="137"/>
      <c r="E147" s="137"/>
      <c r="F147" s="137"/>
      <c r="G147" s="137"/>
      <c r="H147" s="137"/>
      <c r="I147" s="137"/>
      <c r="J147" s="137"/>
      <c r="K147" s="103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57" t="s">
        <v>233</v>
      </c>
      <c r="C148" s="134"/>
      <c r="D148" s="134"/>
      <c r="E148" s="134"/>
      <c r="F148" s="134"/>
      <c r="G148" s="134"/>
      <c r="H148" s="134"/>
      <c r="I148" s="134"/>
      <c r="J148" s="158"/>
      <c r="K148" s="10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6"/>
      <c r="C149" s="34"/>
      <c r="D149" s="34"/>
      <c r="E149" s="34"/>
      <c r="F149" s="34"/>
      <c r="G149" s="34"/>
      <c r="H149" s="34"/>
      <c r="I149" s="34"/>
      <c r="J149" s="34"/>
      <c r="K149" s="103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25" t="s">
        <v>234</v>
      </c>
      <c r="C150" s="123"/>
      <c r="D150" s="107" t="s">
        <v>235</v>
      </c>
      <c r="E150" s="107" t="s">
        <v>236</v>
      </c>
      <c r="F150" s="170" t="s">
        <v>237</v>
      </c>
      <c r="G150" s="123"/>
      <c r="H150" s="107" t="s">
        <v>238</v>
      </c>
      <c r="I150" s="170" t="s">
        <v>239</v>
      </c>
      <c r="J150" s="123"/>
      <c r="K150" s="103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63" t="str">
        <f>I23</f>
        <v>Posto de Serviço</v>
      </c>
      <c r="C151" s="123"/>
      <c r="D151" s="108">
        <f>I146</f>
        <v>0</v>
      </c>
      <c r="E151" s="38">
        <v>1</v>
      </c>
      <c r="F151" s="162">
        <f>D151*E151</f>
        <v>0</v>
      </c>
      <c r="G151" s="123"/>
      <c r="H151" s="61">
        <f>I16</f>
        <v>1</v>
      </c>
      <c r="I151" s="164">
        <f>F151*H151</f>
        <v>0</v>
      </c>
      <c r="J151" s="123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65" t="s">
        <v>240</v>
      </c>
      <c r="C152" s="122"/>
      <c r="D152" s="122"/>
      <c r="E152" s="122"/>
      <c r="F152" s="122"/>
      <c r="G152" s="122"/>
      <c r="H152" s="123"/>
      <c r="I152" s="156">
        <f>I151</f>
        <v>0</v>
      </c>
      <c r="J152" s="123"/>
      <c r="K152" s="109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66" t="s">
        <v>241</v>
      </c>
      <c r="C153" s="122"/>
      <c r="D153" s="122"/>
      <c r="E153" s="122"/>
      <c r="F153" s="122"/>
      <c r="G153" s="122"/>
      <c r="H153" s="123"/>
      <c r="I153" s="156"/>
      <c r="J153" s="123"/>
      <c r="K153" s="109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155" t="s">
        <v>242</v>
      </c>
      <c r="C154" s="122"/>
      <c r="D154" s="122"/>
      <c r="E154" s="122"/>
      <c r="F154" s="122"/>
      <c r="G154" s="122"/>
      <c r="H154" s="123"/>
      <c r="I154" s="156">
        <f>I152+I153</f>
        <v>0</v>
      </c>
      <c r="J154" s="123"/>
      <c r="K154" s="109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10"/>
      <c r="C155" s="12"/>
      <c r="D155" s="111"/>
      <c r="E155" s="34"/>
      <c r="F155" s="34"/>
      <c r="G155" s="34"/>
      <c r="H155" s="34"/>
      <c r="I155" s="34"/>
      <c r="J155" s="34"/>
      <c r="K155" s="109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57" t="s">
        <v>243</v>
      </c>
      <c r="C156" s="134"/>
      <c r="D156" s="134"/>
      <c r="E156" s="134"/>
      <c r="F156" s="134"/>
      <c r="G156" s="134"/>
      <c r="H156" s="134"/>
      <c r="I156" s="134"/>
      <c r="J156" s="158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6"/>
      <c r="C157" s="34"/>
      <c r="D157" s="34"/>
      <c r="E157" s="34"/>
      <c r="F157" s="34"/>
      <c r="G157" s="34"/>
      <c r="H157" s="34"/>
      <c r="I157" s="34"/>
      <c r="J157" s="34"/>
      <c r="K157" s="109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159" t="s">
        <v>244</v>
      </c>
      <c r="C158" s="122"/>
      <c r="D158" s="122"/>
      <c r="E158" s="122"/>
      <c r="F158" s="122"/>
      <c r="G158" s="122"/>
      <c r="H158" s="122"/>
      <c r="I158" s="122"/>
      <c r="J158" s="123"/>
      <c r="K158" s="102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160" t="s">
        <v>245</v>
      </c>
      <c r="C159" s="122"/>
      <c r="D159" s="122"/>
      <c r="E159" s="122"/>
      <c r="F159" s="122"/>
      <c r="G159" s="122"/>
      <c r="H159" s="123"/>
      <c r="I159" s="161" t="s">
        <v>246</v>
      </c>
      <c r="J159" s="123"/>
      <c r="K159" s="103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67" t="s">
        <v>247</v>
      </c>
      <c r="C160" s="122"/>
      <c r="D160" s="122"/>
      <c r="E160" s="122"/>
      <c r="F160" s="122"/>
      <c r="G160" s="122"/>
      <c r="H160" s="123"/>
      <c r="I160" s="162">
        <f>I154</f>
        <v>0</v>
      </c>
      <c r="J160" s="12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67" t="s">
        <v>248</v>
      </c>
      <c r="C161" s="122"/>
      <c r="D161" s="122"/>
      <c r="E161" s="122"/>
      <c r="F161" s="122"/>
      <c r="G161" s="122"/>
      <c r="H161" s="123"/>
      <c r="I161" s="168">
        <f>H12</f>
        <v>30</v>
      </c>
      <c r="J161" s="169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151" t="s">
        <v>249</v>
      </c>
      <c r="C162" s="122"/>
      <c r="D162" s="122"/>
      <c r="E162" s="122"/>
      <c r="F162" s="122"/>
      <c r="G162" s="122"/>
      <c r="H162" s="152"/>
      <c r="I162" s="153">
        <f>I160*I161</f>
        <v>0</v>
      </c>
      <c r="J162" s="15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:J1"/>
    <mergeCell ref="B2:J2"/>
    <mergeCell ref="E3:H3"/>
    <mergeCell ref="E4:F4"/>
    <mergeCell ref="B6:J6"/>
    <mergeCell ref="B7:J7"/>
    <mergeCell ref="B8:J8"/>
    <mergeCell ref="C9:G9"/>
    <mergeCell ref="H9:J9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>
      <selection activeCell="L123" sqref="L123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9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3" max="13" width="14.4257812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219" t="s">
        <v>12</v>
      </c>
      <c r="C1" s="220"/>
      <c r="D1" s="220"/>
      <c r="E1" s="220"/>
      <c r="F1" s="220"/>
      <c r="G1" s="220"/>
      <c r="H1" s="220"/>
      <c r="I1" s="220"/>
      <c r="J1" s="221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80"/>
      <c r="C2" s="134"/>
      <c r="D2" s="134"/>
      <c r="E2" s="134"/>
      <c r="F2" s="134"/>
      <c r="G2" s="134"/>
      <c r="H2" s="134"/>
      <c r="I2" s="134"/>
      <c r="J2" s="135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13</v>
      </c>
      <c r="E3" s="222"/>
      <c r="F3" s="134"/>
      <c r="G3" s="134"/>
      <c r="H3" s="158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14</v>
      </c>
      <c r="E4" s="223"/>
      <c r="F4" s="137"/>
      <c r="G4" s="15" t="s">
        <v>15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16</v>
      </c>
      <c r="E5" s="16" t="s">
        <v>17</v>
      </c>
      <c r="F5" s="11" t="s">
        <v>18</v>
      </c>
      <c r="G5" s="16" t="s">
        <v>19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80"/>
      <c r="C6" s="134"/>
      <c r="D6" s="134"/>
      <c r="E6" s="134"/>
      <c r="F6" s="134"/>
      <c r="G6" s="134"/>
      <c r="H6" s="134"/>
      <c r="I6" s="134"/>
      <c r="J6" s="135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218" t="s">
        <v>20</v>
      </c>
      <c r="C7" s="134"/>
      <c r="D7" s="134"/>
      <c r="E7" s="134"/>
      <c r="F7" s="134"/>
      <c r="G7" s="134"/>
      <c r="H7" s="134"/>
      <c r="I7" s="134"/>
      <c r="J7" s="135"/>
      <c r="K7" s="14"/>
      <c r="L7" s="8"/>
      <c r="M7" s="17" t="s">
        <v>21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80"/>
      <c r="C8" s="134"/>
      <c r="D8" s="134"/>
      <c r="E8" s="134"/>
      <c r="F8" s="134"/>
      <c r="G8" s="134"/>
      <c r="H8" s="134"/>
      <c r="I8" s="134"/>
      <c r="J8" s="135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22</v>
      </c>
      <c r="C9" s="208" t="s">
        <v>23</v>
      </c>
      <c r="D9" s="122"/>
      <c r="E9" s="122"/>
      <c r="F9" s="122"/>
      <c r="G9" s="123"/>
      <c r="H9" s="224"/>
      <c r="I9" s="122"/>
      <c r="J9" s="141"/>
      <c r="K9" s="19"/>
      <c r="L9" s="8"/>
      <c r="M9" s="8" t="s">
        <v>24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25</v>
      </c>
      <c r="C10" s="208" t="s">
        <v>26</v>
      </c>
      <c r="D10" s="122"/>
      <c r="E10" s="122"/>
      <c r="F10" s="122"/>
      <c r="G10" s="123"/>
      <c r="H10" s="163"/>
      <c r="I10" s="122"/>
      <c r="J10" s="141"/>
      <c r="K10" s="19"/>
      <c r="L10" s="8"/>
      <c r="M10" s="8" t="s">
        <v>27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28</v>
      </c>
      <c r="C11" s="208" t="s">
        <v>29</v>
      </c>
      <c r="D11" s="122"/>
      <c r="E11" s="122"/>
      <c r="F11" s="122"/>
      <c r="G11" s="152"/>
      <c r="H11" s="214"/>
      <c r="I11" s="122"/>
      <c r="J11" s="141"/>
      <c r="K11" s="9"/>
      <c r="L11" s="8"/>
      <c r="M11" s="8" t="s">
        <v>30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31</v>
      </c>
      <c r="C12" s="21" t="s">
        <v>32</v>
      </c>
      <c r="D12" s="22"/>
      <c r="E12" s="22"/>
      <c r="F12" s="22"/>
      <c r="G12" s="22"/>
      <c r="H12" s="214">
        <v>30</v>
      </c>
      <c r="I12" s="122"/>
      <c r="J12" s="141"/>
      <c r="K12" s="9"/>
      <c r="L12" s="8"/>
      <c r="M12" s="8" t="s">
        <v>33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80"/>
      <c r="C13" s="134"/>
      <c r="D13" s="134"/>
      <c r="E13" s="134"/>
      <c r="F13" s="134"/>
      <c r="G13" s="134"/>
      <c r="H13" s="134"/>
      <c r="I13" s="134"/>
      <c r="J13" s="135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218" t="s">
        <v>34</v>
      </c>
      <c r="C14" s="134"/>
      <c r="D14" s="134"/>
      <c r="E14" s="134"/>
      <c r="F14" s="134"/>
      <c r="G14" s="134"/>
      <c r="H14" s="134"/>
      <c r="I14" s="134"/>
      <c r="J14" s="135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213" t="s">
        <v>35</v>
      </c>
      <c r="D15" s="122"/>
      <c r="E15" s="122"/>
      <c r="F15" s="122"/>
      <c r="G15" s="122"/>
      <c r="H15" s="123"/>
      <c r="I15" s="214" t="s">
        <v>36</v>
      </c>
      <c r="J15" s="141"/>
      <c r="K15" s="9"/>
      <c r="L15" s="8"/>
      <c r="M15" s="8" t="s">
        <v>37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213" t="s">
        <v>38</v>
      </c>
      <c r="D16" s="122"/>
      <c r="E16" s="122"/>
      <c r="F16" s="122"/>
      <c r="G16" s="122"/>
      <c r="H16" s="123"/>
      <c r="I16" s="214">
        <v>2</v>
      </c>
      <c r="J16" s="141"/>
      <c r="K16" s="9"/>
      <c r="L16" s="8"/>
      <c r="M16" s="8" t="s">
        <v>39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40</v>
      </c>
      <c r="D17" s="215" t="s">
        <v>267</v>
      </c>
      <c r="E17" s="122"/>
      <c r="F17" s="122"/>
      <c r="G17" s="122"/>
      <c r="H17" s="122"/>
      <c r="I17" s="122"/>
      <c r="J17" s="141"/>
      <c r="K17" s="9"/>
      <c r="L17" s="8"/>
      <c r="M17" s="8" t="s">
        <v>42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80"/>
      <c r="C18" s="134"/>
      <c r="D18" s="134"/>
      <c r="E18" s="134"/>
      <c r="F18" s="134"/>
      <c r="G18" s="134"/>
      <c r="H18" s="134"/>
      <c r="I18" s="134"/>
      <c r="J18" s="135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216" t="s">
        <v>43</v>
      </c>
      <c r="C19" s="134"/>
      <c r="D19" s="134"/>
      <c r="E19" s="134"/>
      <c r="F19" s="134"/>
      <c r="G19" s="134"/>
      <c r="H19" s="134"/>
      <c r="I19" s="134"/>
      <c r="J19" s="135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80"/>
      <c r="C20" s="134"/>
      <c r="D20" s="134"/>
      <c r="E20" s="134"/>
      <c r="F20" s="134"/>
      <c r="G20" s="134"/>
      <c r="H20" s="134"/>
      <c r="I20" s="134"/>
      <c r="J20" s="135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217" t="s">
        <v>44</v>
      </c>
      <c r="C21" s="183"/>
      <c r="D21" s="183"/>
      <c r="E21" s="183"/>
      <c r="F21" s="183"/>
      <c r="G21" s="183"/>
      <c r="H21" s="183"/>
      <c r="I21" s="183"/>
      <c r="J21" s="184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78" t="s">
        <v>45</v>
      </c>
      <c r="C22" s="122"/>
      <c r="D22" s="122"/>
      <c r="E22" s="122"/>
      <c r="F22" s="122"/>
      <c r="G22" s="122"/>
      <c r="H22" s="122"/>
      <c r="I22" s="122"/>
      <c r="J22" s="141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77" t="s">
        <v>46</v>
      </c>
      <c r="D23" s="122"/>
      <c r="E23" s="122"/>
      <c r="F23" s="122"/>
      <c r="G23" s="122"/>
      <c r="H23" s="123"/>
      <c r="I23" s="210" t="s">
        <v>36</v>
      </c>
      <c r="J23" s="141"/>
      <c r="K23" s="25"/>
      <c r="L23" s="8"/>
      <c r="M23" s="8" t="s">
        <v>47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77" t="s">
        <v>48</v>
      </c>
      <c r="D24" s="122"/>
      <c r="E24" s="122"/>
      <c r="F24" s="122"/>
      <c r="G24" s="122"/>
      <c r="H24" s="123"/>
      <c r="I24" s="210" t="s">
        <v>268</v>
      </c>
      <c r="J24" s="141"/>
      <c r="K24" s="25"/>
      <c r="L24" s="8"/>
      <c r="M24" s="8" t="s">
        <v>50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77" t="s">
        <v>51</v>
      </c>
      <c r="D25" s="122"/>
      <c r="E25" s="122"/>
      <c r="F25" s="122"/>
      <c r="G25" s="122"/>
      <c r="H25" s="123"/>
      <c r="I25" s="211">
        <v>0</v>
      </c>
      <c r="J25" s="141"/>
      <c r="K25" s="27"/>
      <c r="L25" s="8"/>
      <c r="M25" s="8" t="s">
        <v>52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77" t="s">
        <v>53</v>
      </c>
      <c r="D26" s="122"/>
      <c r="E26" s="122"/>
      <c r="F26" s="122"/>
      <c r="G26" s="122"/>
      <c r="H26" s="123"/>
      <c r="I26" s="210"/>
      <c r="J26" s="141"/>
      <c r="K26" s="28"/>
      <c r="L26" s="8"/>
      <c r="M26" s="8" t="s">
        <v>54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77" t="s">
        <v>55</v>
      </c>
      <c r="D27" s="122"/>
      <c r="E27" s="122"/>
      <c r="F27" s="122"/>
      <c r="G27" s="122"/>
      <c r="H27" s="123"/>
      <c r="I27" s="212"/>
      <c r="J27" s="141"/>
      <c r="K27" s="28"/>
      <c r="L27" s="8"/>
      <c r="M27" s="8" t="s">
        <v>56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202"/>
      <c r="C28" s="131"/>
      <c r="D28" s="131"/>
      <c r="E28" s="131"/>
      <c r="F28" s="131"/>
      <c r="G28" s="131"/>
      <c r="H28" s="131"/>
      <c r="I28" s="131"/>
      <c r="J28" s="132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0" t="s">
        <v>57</v>
      </c>
      <c r="C29" s="122"/>
      <c r="D29" s="122"/>
      <c r="E29" s="122"/>
      <c r="F29" s="122"/>
      <c r="G29" s="122"/>
      <c r="H29" s="122"/>
      <c r="I29" s="122"/>
      <c r="J29" s="141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2" t="s">
        <v>58</v>
      </c>
      <c r="D30" s="122"/>
      <c r="E30" s="122"/>
      <c r="F30" s="122"/>
      <c r="G30" s="122"/>
      <c r="H30" s="123"/>
      <c r="I30" s="207" t="s">
        <v>59</v>
      </c>
      <c r="J30" s="141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22</v>
      </c>
      <c r="C31" s="208" t="s">
        <v>60</v>
      </c>
      <c r="D31" s="122"/>
      <c r="E31" s="122"/>
      <c r="F31" s="122"/>
      <c r="G31" s="122"/>
      <c r="H31" s="123"/>
      <c r="I31" s="148">
        <v>0</v>
      </c>
      <c r="J31" s="141"/>
      <c r="K31" s="33" t="e">
        <f>((I31/(I25/220)))</f>
        <v>#DIV/0!</v>
      </c>
      <c r="L31" s="34"/>
      <c r="M31" s="200" t="s">
        <v>61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5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25</v>
      </c>
      <c r="C32" s="36" t="s">
        <v>62</v>
      </c>
      <c r="D32" s="37"/>
      <c r="E32" s="38" t="s">
        <v>63</v>
      </c>
      <c r="F32" s="38" t="s">
        <v>64</v>
      </c>
      <c r="G32" s="37"/>
      <c r="H32" s="39">
        <v>0.3</v>
      </c>
      <c r="I32" s="148">
        <f>IF(F32="N",0,I31*H32)</f>
        <v>0</v>
      </c>
      <c r="J32" s="141"/>
      <c r="K32" s="40"/>
      <c r="L32" s="8"/>
      <c r="M32" s="200" t="s">
        <v>65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28</v>
      </c>
      <c r="C33" s="36" t="s">
        <v>66</v>
      </c>
      <c r="D33" s="37"/>
      <c r="E33" s="38" t="s">
        <v>63</v>
      </c>
      <c r="F33" s="38" t="s">
        <v>251</v>
      </c>
      <c r="G33" s="41">
        <v>0</v>
      </c>
      <c r="H33" s="39">
        <v>0.2</v>
      </c>
      <c r="I33" s="209">
        <f>IF(F33="N",0,G33*H33)</f>
        <v>0</v>
      </c>
      <c r="J33" s="141"/>
      <c r="K33" s="40"/>
      <c r="L33" s="8"/>
      <c r="M33" s="42" t="s">
        <v>67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31</v>
      </c>
      <c r="C34" s="36" t="s">
        <v>68</v>
      </c>
      <c r="D34" s="37"/>
      <c r="E34" s="38" t="s">
        <v>63</v>
      </c>
      <c r="F34" s="38" t="s">
        <v>64</v>
      </c>
      <c r="G34" s="41">
        <f>IF(F34="N",0,I31+I32+I33)</f>
        <v>0</v>
      </c>
      <c r="H34" s="39">
        <v>0.25</v>
      </c>
      <c r="I34" s="148">
        <f>IF(F34="N",0,(G34/220)*H34*7*15.2)</f>
        <v>0</v>
      </c>
      <c r="J34" s="141"/>
      <c r="K34" s="43"/>
      <c r="L34" s="8"/>
      <c r="M34" s="42" t="s">
        <v>69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70</v>
      </c>
      <c r="C35" s="36" t="s">
        <v>71</v>
      </c>
      <c r="D35" s="37"/>
      <c r="E35" s="37"/>
      <c r="F35" s="37"/>
      <c r="G35" s="38" t="s">
        <v>63</v>
      </c>
      <c r="H35" s="44" t="s">
        <v>64</v>
      </c>
      <c r="I35" s="148">
        <f>IF(H35="N",0,(G34/220)*0.1429*7*15.2*H34)</f>
        <v>0</v>
      </c>
      <c r="J35" s="141"/>
      <c r="K35" s="43"/>
      <c r="L35" s="8"/>
      <c r="M35" s="8" t="s">
        <v>72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73</v>
      </c>
      <c r="C36" s="167" t="s">
        <v>74</v>
      </c>
      <c r="D36" s="122"/>
      <c r="E36" s="122"/>
      <c r="F36" s="122"/>
      <c r="G36" s="122"/>
      <c r="H36" s="123"/>
      <c r="I36" s="146">
        <v>0</v>
      </c>
      <c r="J36" s="141"/>
      <c r="K36" s="34"/>
      <c r="L36" s="8"/>
      <c r="M36" s="203"/>
      <c r="N36" s="158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75</v>
      </c>
      <c r="C37" s="167" t="s">
        <v>76</v>
      </c>
      <c r="D37" s="122"/>
      <c r="E37" s="122"/>
      <c r="F37" s="122"/>
      <c r="G37" s="122"/>
      <c r="H37" s="123"/>
      <c r="I37" s="146">
        <v>0</v>
      </c>
      <c r="J37" s="141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205" t="s">
        <v>77</v>
      </c>
      <c r="C38" s="122"/>
      <c r="D38" s="122"/>
      <c r="E38" s="122"/>
      <c r="F38" s="122"/>
      <c r="G38" s="122"/>
      <c r="H38" s="123"/>
      <c r="I38" s="206">
        <f>SUM(I31:J37)</f>
        <v>0</v>
      </c>
      <c r="J38" s="141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78</v>
      </c>
      <c r="C39" s="36" t="s">
        <v>79</v>
      </c>
      <c r="D39" s="37"/>
      <c r="E39" s="38" t="s">
        <v>63</v>
      </c>
      <c r="F39" s="38" t="s">
        <v>64</v>
      </c>
      <c r="G39" s="41">
        <f>IF(F39="N",0,I31+I32+I33)</f>
        <v>0</v>
      </c>
      <c r="H39" s="39">
        <v>0.5</v>
      </c>
      <c r="I39" s="146">
        <f>IF(F39="N",0,(G39/220)*(1+H39)*15)</f>
        <v>0</v>
      </c>
      <c r="J39" s="141"/>
      <c r="K39" s="34"/>
      <c r="L39" s="8"/>
      <c r="M39" s="47" t="s">
        <v>80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81</v>
      </c>
      <c r="C40" s="177" t="s">
        <v>76</v>
      </c>
      <c r="D40" s="122"/>
      <c r="E40" s="122"/>
      <c r="F40" s="122"/>
      <c r="G40" s="122"/>
      <c r="H40" s="123"/>
      <c r="I40" s="204">
        <v>0</v>
      </c>
      <c r="J40" s="194"/>
      <c r="K40" s="48"/>
      <c r="L40" s="34"/>
      <c r="M40" s="200"/>
      <c r="N40" s="15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29" t="s">
        <v>82</v>
      </c>
      <c r="C41" s="122"/>
      <c r="D41" s="122"/>
      <c r="E41" s="122"/>
      <c r="F41" s="122"/>
      <c r="G41" s="122"/>
      <c r="H41" s="123"/>
      <c r="I41" s="147">
        <f>SUM(I38:J40)</f>
        <v>0</v>
      </c>
      <c r="J41" s="141"/>
      <c r="K41" s="49"/>
      <c r="L41" s="8"/>
      <c r="M41" s="8" t="s">
        <v>83</v>
      </c>
      <c r="N41" s="8"/>
      <c r="O41" s="201"/>
      <c r="P41" s="13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202"/>
      <c r="C42" s="131"/>
      <c r="D42" s="131"/>
      <c r="E42" s="131"/>
      <c r="F42" s="131"/>
      <c r="G42" s="131"/>
      <c r="H42" s="131"/>
      <c r="I42" s="131"/>
      <c r="J42" s="132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0" t="s">
        <v>84</v>
      </c>
      <c r="C43" s="122"/>
      <c r="D43" s="122"/>
      <c r="E43" s="122"/>
      <c r="F43" s="122"/>
      <c r="G43" s="122"/>
      <c r="H43" s="122"/>
      <c r="I43" s="122"/>
      <c r="J43" s="141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78" t="s">
        <v>85</v>
      </c>
      <c r="C44" s="122"/>
      <c r="D44" s="122"/>
      <c r="E44" s="122"/>
      <c r="F44" s="122"/>
      <c r="G44" s="122"/>
      <c r="H44" s="122"/>
      <c r="I44" s="122"/>
      <c r="J44" s="141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86</v>
      </c>
      <c r="C45" s="142" t="s">
        <v>87</v>
      </c>
      <c r="D45" s="122"/>
      <c r="E45" s="122"/>
      <c r="F45" s="122"/>
      <c r="G45" s="122"/>
      <c r="H45" s="123"/>
      <c r="I45" s="50" t="s">
        <v>88</v>
      </c>
      <c r="J45" s="51" t="s">
        <v>59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22</v>
      </c>
      <c r="C46" s="177" t="s">
        <v>89</v>
      </c>
      <c r="D46" s="122"/>
      <c r="E46" s="122"/>
      <c r="F46" s="122"/>
      <c r="G46" s="122"/>
      <c r="H46" s="123"/>
      <c r="I46" s="52">
        <f>1/12</f>
        <v>8.3333333333333329E-2</v>
      </c>
      <c r="J46" s="53">
        <f>I46*I41</f>
        <v>0</v>
      </c>
      <c r="K46" s="9"/>
      <c r="L46" s="8"/>
      <c r="M46" s="200" t="s">
        <v>90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5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25</v>
      </c>
      <c r="C47" s="177" t="s">
        <v>91</v>
      </c>
      <c r="D47" s="122"/>
      <c r="E47" s="122"/>
      <c r="F47" s="122"/>
      <c r="G47" s="122"/>
      <c r="H47" s="123"/>
      <c r="I47" s="54">
        <v>0.121</v>
      </c>
      <c r="J47" s="53">
        <f>I47*I41</f>
        <v>0</v>
      </c>
      <c r="K47" s="9"/>
      <c r="L47" s="8"/>
      <c r="M47" s="200" t="s">
        <v>92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5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28</v>
      </c>
      <c r="C48" s="143" t="s">
        <v>93</v>
      </c>
      <c r="D48" s="122"/>
      <c r="E48" s="122"/>
      <c r="F48" s="122"/>
      <c r="G48" s="122"/>
      <c r="H48" s="123"/>
      <c r="I48" s="55">
        <f>(I46+I47)*I61</f>
        <v>7.1108000000000005E-2</v>
      </c>
      <c r="J48" s="56">
        <f>I48*I41</f>
        <v>0</v>
      </c>
      <c r="K48" s="9"/>
      <c r="L48" s="8"/>
      <c r="M48" s="200" t="s">
        <v>94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5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29" t="s">
        <v>95</v>
      </c>
      <c r="C49" s="122"/>
      <c r="D49" s="122"/>
      <c r="E49" s="122"/>
      <c r="F49" s="122"/>
      <c r="G49" s="122"/>
      <c r="H49" s="123"/>
      <c r="I49" s="147">
        <f>SUM(J46:J48)</f>
        <v>0</v>
      </c>
      <c r="J49" s="141"/>
      <c r="K49" s="9"/>
      <c r="L49" s="8"/>
      <c r="M49" s="8" t="s">
        <v>96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85"/>
      <c r="C50" s="122"/>
      <c r="D50" s="122"/>
      <c r="E50" s="122"/>
      <c r="F50" s="122"/>
      <c r="G50" s="122"/>
      <c r="H50" s="122"/>
      <c r="I50" s="122"/>
      <c r="J50" s="141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78" t="s">
        <v>97</v>
      </c>
      <c r="C51" s="122"/>
      <c r="D51" s="122"/>
      <c r="E51" s="122"/>
      <c r="F51" s="122"/>
      <c r="G51" s="122"/>
      <c r="H51" s="122"/>
      <c r="I51" s="122"/>
      <c r="J51" s="141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98</v>
      </c>
      <c r="C52" s="142" t="s">
        <v>99</v>
      </c>
      <c r="D52" s="122"/>
      <c r="E52" s="122"/>
      <c r="F52" s="122"/>
      <c r="G52" s="122"/>
      <c r="H52" s="123"/>
      <c r="I52" s="50" t="s">
        <v>88</v>
      </c>
      <c r="J52" s="51" t="s">
        <v>59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22</v>
      </c>
      <c r="C53" s="177" t="s">
        <v>100</v>
      </c>
      <c r="D53" s="122"/>
      <c r="E53" s="122"/>
      <c r="F53" s="122"/>
      <c r="G53" s="122"/>
      <c r="H53" s="123"/>
      <c r="I53" s="52">
        <v>0.2</v>
      </c>
      <c r="J53" s="57">
        <f t="shared" ref="J53:J60" si="0">I53*$I$38</f>
        <v>0</v>
      </c>
      <c r="K53" s="9"/>
      <c r="L53" s="58"/>
      <c r="M53" s="8" t="s">
        <v>101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25</v>
      </c>
      <c r="C54" s="177" t="s">
        <v>102</v>
      </c>
      <c r="D54" s="122"/>
      <c r="E54" s="122"/>
      <c r="F54" s="122"/>
      <c r="G54" s="122"/>
      <c r="H54" s="123"/>
      <c r="I54" s="52">
        <v>2.5000000000000001E-2</v>
      </c>
      <c r="J54" s="57">
        <f t="shared" si="0"/>
        <v>0</v>
      </c>
      <c r="K54" s="9"/>
      <c r="L54" s="58"/>
      <c r="M54" s="8" t="s">
        <v>103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28</v>
      </c>
      <c r="C55" s="59" t="s">
        <v>104</v>
      </c>
      <c r="D55" s="60"/>
      <c r="E55" s="61" t="s">
        <v>105</v>
      </c>
      <c r="F55" s="62">
        <v>1</v>
      </c>
      <c r="G55" s="63" t="s">
        <v>106</v>
      </c>
      <c r="H55" s="62">
        <v>1</v>
      </c>
      <c r="I55" s="64">
        <v>0.01</v>
      </c>
      <c r="J55" s="57">
        <f t="shared" si="0"/>
        <v>0</v>
      </c>
      <c r="K55" s="9"/>
      <c r="L55" s="58"/>
      <c r="M55" s="8" t="s">
        <v>107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31</v>
      </c>
      <c r="C56" s="177" t="s">
        <v>108</v>
      </c>
      <c r="D56" s="122"/>
      <c r="E56" s="122"/>
      <c r="F56" s="122"/>
      <c r="G56" s="122"/>
      <c r="H56" s="123"/>
      <c r="I56" s="52">
        <v>1.4999999999999999E-2</v>
      </c>
      <c r="J56" s="57">
        <f t="shared" si="0"/>
        <v>0</v>
      </c>
      <c r="K56" s="9"/>
      <c r="L56" s="58"/>
      <c r="M56" s="8" t="s">
        <v>109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70</v>
      </c>
      <c r="C57" s="177" t="s">
        <v>110</v>
      </c>
      <c r="D57" s="122"/>
      <c r="E57" s="122"/>
      <c r="F57" s="122"/>
      <c r="G57" s="122"/>
      <c r="H57" s="123"/>
      <c r="I57" s="65">
        <v>0.01</v>
      </c>
      <c r="J57" s="57">
        <f t="shared" si="0"/>
        <v>0</v>
      </c>
      <c r="K57" s="9"/>
      <c r="L57" s="58"/>
      <c r="M57" s="8" t="s">
        <v>111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73</v>
      </c>
      <c r="C58" s="177" t="s">
        <v>112</v>
      </c>
      <c r="D58" s="122"/>
      <c r="E58" s="122"/>
      <c r="F58" s="122"/>
      <c r="G58" s="122"/>
      <c r="H58" s="123"/>
      <c r="I58" s="52">
        <v>6.0000000000000001E-3</v>
      </c>
      <c r="J58" s="57">
        <f t="shared" si="0"/>
        <v>0</v>
      </c>
      <c r="K58" s="9"/>
      <c r="L58" s="58"/>
      <c r="M58" s="8" t="s">
        <v>113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75</v>
      </c>
      <c r="C59" s="177" t="s">
        <v>114</v>
      </c>
      <c r="D59" s="122"/>
      <c r="E59" s="122"/>
      <c r="F59" s="122"/>
      <c r="G59" s="122"/>
      <c r="H59" s="123"/>
      <c r="I59" s="52">
        <v>2E-3</v>
      </c>
      <c r="J59" s="57">
        <f t="shared" si="0"/>
        <v>0</v>
      </c>
      <c r="K59" s="9"/>
      <c r="L59" s="58"/>
      <c r="M59" s="8" t="s">
        <v>115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78</v>
      </c>
      <c r="C60" s="177" t="s">
        <v>116</v>
      </c>
      <c r="D60" s="122"/>
      <c r="E60" s="122"/>
      <c r="F60" s="122"/>
      <c r="G60" s="122"/>
      <c r="H60" s="123"/>
      <c r="I60" s="65">
        <v>0.08</v>
      </c>
      <c r="J60" s="57">
        <f t="shared" si="0"/>
        <v>0</v>
      </c>
      <c r="K60" s="9"/>
      <c r="L60" s="58"/>
      <c r="M60" s="8" t="s">
        <v>117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29" t="s">
        <v>118</v>
      </c>
      <c r="C61" s="122"/>
      <c r="D61" s="122"/>
      <c r="E61" s="122"/>
      <c r="F61" s="122"/>
      <c r="G61" s="122"/>
      <c r="H61" s="123"/>
      <c r="I61" s="66">
        <f t="shared" ref="I61:J61" si="1">SUM(I53:I60)</f>
        <v>0.34800000000000003</v>
      </c>
      <c r="J61" s="67">
        <f t="shared" si="1"/>
        <v>0</v>
      </c>
      <c r="K61" s="9"/>
      <c r="L61" s="58"/>
      <c r="M61" s="8" t="s">
        <v>119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85"/>
      <c r="C62" s="122"/>
      <c r="D62" s="122"/>
      <c r="E62" s="122"/>
      <c r="F62" s="122"/>
      <c r="G62" s="122"/>
      <c r="H62" s="122"/>
      <c r="I62" s="122"/>
      <c r="J62" s="141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29" t="s">
        <v>120</v>
      </c>
      <c r="C63" s="122"/>
      <c r="D63" s="122"/>
      <c r="E63" s="122"/>
      <c r="F63" s="122"/>
      <c r="G63" s="122"/>
      <c r="H63" s="122"/>
      <c r="I63" s="122"/>
      <c r="J63" s="141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121</v>
      </c>
      <c r="C64" s="142" t="s">
        <v>122</v>
      </c>
      <c r="D64" s="122"/>
      <c r="E64" s="122"/>
      <c r="F64" s="122"/>
      <c r="G64" s="122"/>
      <c r="H64" s="123"/>
      <c r="I64" s="150" t="s">
        <v>59</v>
      </c>
      <c r="J64" s="141"/>
      <c r="K64" s="6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87" t="s">
        <v>22</v>
      </c>
      <c r="C65" s="195" t="s">
        <v>123</v>
      </c>
      <c r="D65" s="69" t="s">
        <v>124</v>
      </c>
      <c r="E65" s="69" t="s">
        <v>125</v>
      </c>
      <c r="F65" s="69" t="s">
        <v>126</v>
      </c>
      <c r="G65" s="69" t="s">
        <v>127</v>
      </c>
      <c r="H65" s="69" t="s">
        <v>128</v>
      </c>
      <c r="I65" s="197">
        <f>IF(D66="N",0,(E66*F66*G66)-H66)</f>
        <v>0</v>
      </c>
      <c r="J65" s="198"/>
      <c r="K65" s="40"/>
      <c r="L65" s="8"/>
      <c r="M65" s="8" t="s">
        <v>129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96"/>
      <c r="AC65" s="154"/>
      <c r="AD65" s="196"/>
      <c r="AE65" s="154"/>
      <c r="AF65" s="196"/>
      <c r="AG65" s="154"/>
      <c r="AH65" s="8"/>
    </row>
    <row r="66" spans="1:34" ht="15" customHeight="1">
      <c r="A66" s="8"/>
      <c r="B66" s="188"/>
      <c r="C66" s="145"/>
      <c r="D66" s="69" t="s">
        <v>251</v>
      </c>
      <c r="E66" s="41">
        <v>0</v>
      </c>
      <c r="F66" s="69">
        <v>2</v>
      </c>
      <c r="G66" s="69">
        <v>26</v>
      </c>
      <c r="H66" s="41">
        <f>I31*0.06</f>
        <v>0</v>
      </c>
      <c r="I66" s="199">
        <f>IF(I65&gt;=0,I65,0)</f>
        <v>0</v>
      </c>
      <c r="J66" s="184"/>
      <c r="K66" s="40"/>
      <c r="L66" s="8"/>
      <c r="M66" s="8" t="s">
        <v>130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70"/>
      <c r="AC66" s="71"/>
      <c r="AD66" s="72"/>
      <c r="AE66" s="73"/>
      <c r="AF66" s="74"/>
      <c r="AG66" s="73"/>
      <c r="AH66" s="8"/>
    </row>
    <row r="67" spans="1:34" ht="15" customHeight="1">
      <c r="A67" s="8"/>
      <c r="B67" s="187" t="s">
        <v>25</v>
      </c>
      <c r="C67" s="189" t="s">
        <v>131</v>
      </c>
      <c r="D67" s="190"/>
      <c r="E67" s="69" t="s">
        <v>124</v>
      </c>
      <c r="F67" s="69" t="s">
        <v>125</v>
      </c>
      <c r="G67" s="69" t="s">
        <v>262</v>
      </c>
      <c r="H67" s="69" t="s">
        <v>128</v>
      </c>
      <c r="I67" s="193">
        <f>IF(E68="N",0,(F68*G68)-H68)</f>
        <v>0</v>
      </c>
      <c r="J67" s="132"/>
      <c r="K67" s="40"/>
      <c r="L67" s="8"/>
      <c r="M67" s="8" t="s">
        <v>132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5"/>
      <c r="AC67" s="76"/>
      <c r="AD67" s="75"/>
      <c r="AE67" s="77"/>
      <c r="AF67" s="75"/>
      <c r="AG67" s="77"/>
      <c r="AH67" s="8"/>
    </row>
    <row r="68" spans="1:34" ht="15" customHeight="1">
      <c r="A68" s="8"/>
      <c r="B68" s="188"/>
      <c r="C68" s="191"/>
      <c r="D68" s="192"/>
      <c r="E68" s="69" t="s">
        <v>64</v>
      </c>
      <c r="F68" s="41">
        <v>0</v>
      </c>
      <c r="G68" s="69"/>
      <c r="H68" s="41">
        <f>F68*G68*20%</f>
        <v>0</v>
      </c>
      <c r="I68" s="191"/>
      <c r="J68" s="194"/>
      <c r="K68" s="40"/>
      <c r="L68" s="8"/>
      <c r="M68" s="8" t="s">
        <v>133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8"/>
      <c r="AC68" s="79"/>
      <c r="AD68" s="78"/>
      <c r="AE68" s="80"/>
      <c r="AF68" s="78"/>
      <c r="AG68" s="80"/>
      <c r="AH68" s="8"/>
    </row>
    <row r="69" spans="1:34" ht="15" customHeight="1">
      <c r="A69" s="8"/>
      <c r="B69" s="26" t="s">
        <v>28</v>
      </c>
      <c r="C69" s="143" t="s">
        <v>134</v>
      </c>
      <c r="D69" s="122"/>
      <c r="E69" s="122"/>
      <c r="F69" s="122"/>
      <c r="G69" s="122"/>
      <c r="H69" s="123"/>
      <c r="I69" s="186">
        <v>0</v>
      </c>
      <c r="J69" s="141"/>
      <c r="K69" s="81"/>
      <c r="L69" s="8"/>
      <c r="M69" s="8" t="s">
        <v>135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2"/>
      <c r="AC69" s="82"/>
      <c r="AD69" s="82"/>
      <c r="AE69" s="82"/>
      <c r="AF69" s="82"/>
      <c r="AG69" s="82"/>
      <c r="AH69" s="8"/>
    </row>
    <row r="70" spans="1:34" ht="15" customHeight="1">
      <c r="A70" s="8"/>
      <c r="B70" s="26" t="s">
        <v>31</v>
      </c>
      <c r="C70" s="143" t="s">
        <v>263</v>
      </c>
      <c r="D70" s="122"/>
      <c r="E70" s="122"/>
      <c r="F70" s="122"/>
      <c r="G70" s="122"/>
      <c r="H70" s="123"/>
      <c r="I70" s="186">
        <v>0</v>
      </c>
      <c r="J70" s="141"/>
      <c r="K70" s="40"/>
      <c r="L70" s="8"/>
      <c r="M70" s="8" t="s">
        <v>137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2"/>
      <c r="AC70" s="82"/>
      <c r="AD70" s="82"/>
      <c r="AE70" s="82"/>
      <c r="AF70" s="82"/>
      <c r="AG70" s="82"/>
      <c r="AH70" s="8"/>
    </row>
    <row r="71" spans="1:34" ht="15" customHeight="1">
      <c r="A71" s="8"/>
      <c r="B71" s="26" t="s">
        <v>70</v>
      </c>
      <c r="C71" s="143" t="s">
        <v>264</v>
      </c>
      <c r="D71" s="122"/>
      <c r="E71" s="122"/>
      <c r="F71" s="122"/>
      <c r="G71" s="122"/>
      <c r="H71" s="123"/>
      <c r="I71" s="186">
        <v>0</v>
      </c>
      <c r="J71" s="141"/>
      <c r="K71" s="40"/>
      <c r="L71" s="8"/>
      <c r="M71" s="8" t="s">
        <v>138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2"/>
      <c r="AC71" s="82"/>
      <c r="AD71" s="82"/>
      <c r="AE71" s="82"/>
      <c r="AF71" s="82"/>
      <c r="AG71" s="82"/>
      <c r="AH71" s="8"/>
    </row>
    <row r="72" spans="1:34" ht="15" customHeight="1">
      <c r="A72" s="8"/>
      <c r="B72" s="26" t="s">
        <v>73</v>
      </c>
      <c r="C72" s="143" t="s">
        <v>265</v>
      </c>
      <c r="D72" s="122"/>
      <c r="E72" s="122"/>
      <c r="F72" s="122"/>
      <c r="G72" s="122"/>
      <c r="H72" s="123"/>
      <c r="I72" s="186">
        <v>0</v>
      </c>
      <c r="J72" s="141"/>
      <c r="K72" s="40"/>
      <c r="L72" s="8"/>
      <c r="M72" s="8" t="s">
        <v>139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2"/>
      <c r="AC72" s="82"/>
      <c r="AD72" s="82"/>
      <c r="AE72" s="82"/>
      <c r="AF72" s="82"/>
      <c r="AG72" s="82"/>
      <c r="AH72" s="8"/>
    </row>
    <row r="73" spans="1:34" ht="15" customHeight="1">
      <c r="A73" s="8"/>
      <c r="B73" s="26" t="s">
        <v>75</v>
      </c>
      <c r="C73" s="143" t="s">
        <v>136</v>
      </c>
      <c r="D73" s="122"/>
      <c r="E73" s="122"/>
      <c r="F73" s="122"/>
      <c r="G73" s="122"/>
      <c r="H73" s="123"/>
      <c r="I73" s="186">
        <v>0</v>
      </c>
      <c r="J73" s="141"/>
      <c r="K73" s="40"/>
      <c r="L73" s="8"/>
      <c r="M73" s="8" t="s">
        <v>140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2"/>
      <c r="AC73" s="82"/>
      <c r="AD73" s="82"/>
      <c r="AE73" s="82"/>
      <c r="AF73" s="82"/>
      <c r="AG73" s="82"/>
      <c r="AH73" s="8"/>
    </row>
    <row r="74" spans="1:34" ht="15" customHeight="1">
      <c r="A74" s="8"/>
      <c r="B74" s="129" t="s">
        <v>95</v>
      </c>
      <c r="C74" s="122"/>
      <c r="D74" s="122"/>
      <c r="E74" s="122"/>
      <c r="F74" s="122"/>
      <c r="G74" s="122"/>
      <c r="H74" s="123"/>
      <c r="I74" s="147">
        <f>SUM(I66:J73)</f>
        <v>0</v>
      </c>
      <c r="J74" s="141"/>
      <c r="K74" s="49"/>
      <c r="L74" s="8"/>
      <c r="M74" s="8" t="s">
        <v>141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49"/>
      <c r="C75" s="137"/>
      <c r="D75" s="137"/>
      <c r="E75" s="137"/>
      <c r="F75" s="137"/>
      <c r="G75" s="137"/>
      <c r="H75" s="137"/>
      <c r="I75" s="137"/>
      <c r="J75" s="138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1" t="s">
        <v>142</v>
      </c>
      <c r="C76" s="134"/>
      <c r="D76" s="134"/>
      <c r="E76" s="134"/>
      <c r="F76" s="134"/>
      <c r="G76" s="134"/>
      <c r="H76" s="134"/>
      <c r="I76" s="134"/>
      <c r="J76" s="135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2"/>
      <c r="C77" s="183"/>
      <c r="D77" s="183"/>
      <c r="E77" s="183"/>
      <c r="F77" s="183"/>
      <c r="G77" s="183"/>
      <c r="H77" s="183"/>
      <c r="I77" s="183"/>
      <c r="J77" s="184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2" t="s">
        <v>143</v>
      </c>
      <c r="D78" s="122"/>
      <c r="E78" s="122"/>
      <c r="F78" s="122"/>
      <c r="G78" s="122"/>
      <c r="H78" s="123"/>
      <c r="I78" s="150" t="s">
        <v>59</v>
      </c>
      <c r="J78" s="141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86</v>
      </c>
      <c r="C79" s="143" t="s">
        <v>144</v>
      </c>
      <c r="D79" s="122"/>
      <c r="E79" s="122"/>
      <c r="F79" s="122"/>
      <c r="G79" s="122"/>
      <c r="H79" s="123"/>
      <c r="I79" s="148">
        <f>I49</f>
        <v>0</v>
      </c>
      <c r="J79" s="141"/>
      <c r="K79" s="49"/>
      <c r="L79" s="8"/>
      <c r="M79" s="8" t="s">
        <v>145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98</v>
      </c>
      <c r="C80" s="143" t="s">
        <v>99</v>
      </c>
      <c r="D80" s="122"/>
      <c r="E80" s="122"/>
      <c r="F80" s="122"/>
      <c r="G80" s="122"/>
      <c r="H80" s="123"/>
      <c r="I80" s="148">
        <f>J61</f>
        <v>0</v>
      </c>
      <c r="J80" s="141"/>
      <c r="K80" s="49"/>
      <c r="L80" s="8"/>
      <c r="M80" s="8" t="s">
        <v>146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121</v>
      </c>
      <c r="C81" s="143" t="s">
        <v>122</v>
      </c>
      <c r="D81" s="122"/>
      <c r="E81" s="122"/>
      <c r="F81" s="122"/>
      <c r="G81" s="122"/>
      <c r="H81" s="123"/>
      <c r="I81" s="148">
        <f>I74</f>
        <v>0</v>
      </c>
      <c r="J81" s="141"/>
      <c r="K81" s="49"/>
      <c r="L81" s="8"/>
      <c r="M81" s="8" t="s">
        <v>147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29" t="s">
        <v>95</v>
      </c>
      <c r="C82" s="122"/>
      <c r="D82" s="122"/>
      <c r="E82" s="122"/>
      <c r="F82" s="122"/>
      <c r="G82" s="122"/>
      <c r="H82" s="123"/>
      <c r="I82" s="147">
        <f>SUM(I79:J81)</f>
        <v>0</v>
      </c>
      <c r="J82" s="141"/>
      <c r="K82" s="49"/>
      <c r="L82" s="8"/>
      <c r="M82" s="8" t="s">
        <v>148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49"/>
      <c r="C83" s="137"/>
      <c r="D83" s="137"/>
      <c r="E83" s="137"/>
      <c r="F83" s="137"/>
      <c r="G83" s="137"/>
      <c r="H83" s="137"/>
      <c r="I83" s="137"/>
      <c r="J83" s="138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0" t="s">
        <v>149</v>
      </c>
      <c r="C84" s="122"/>
      <c r="D84" s="122"/>
      <c r="E84" s="122"/>
      <c r="F84" s="122"/>
      <c r="G84" s="122"/>
      <c r="H84" s="122"/>
      <c r="I84" s="122"/>
      <c r="J84" s="141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2" t="s">
        <v>150</v>
      </c>
      <c r="D85" s="122"/>
      <c r="E85" s="122"/>
      <c r="F85" s="122"/>
      <c r="G85" s="122"/>
      <c r="H85" s="123"/>
      <c r="I85" s="50" t="s">
        <v>88</v>
      </c>
      <c r="J85" s="51" t="s">
        <v>59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22</v>
      </c>
      <c r="C86" s="177" t="s">
        <v>151</v>
      </c>
      <c r="D86" s="122"/>
      <c r="E86" s="122"/>
      <c r="F86" s="122"/>
      <c r="G86" s="122"/>
      <c r="H86" s="123"/>
      <c r="I86" s="55">
        <f>(1/12)*0.0555</f>
        <v>4.6249999999999998E-3</v>
      </c>
      <c r="J86" s="57">
        <f t="shared" ref="J86:J91" si="2">I86*$I$41</f>
        <v>0</v>
      </c>
      <c r="K86" s="49"/>
      <c r="L86" s="8"/>
      <c r="M86" s="8" t="s">
        <v>152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25</v>
      </c>
      <c r="C87" s="177" t="s">
        <v>153</v>
      </c>
      <c r="D87" s="122"/>
      <c r="E87" s="122"/>
      <c r="F87" s="122"/>
      <c r="G87" s="122"/>
      <c r="H87" s="123"/>
      <c r="I87" s="55">
        <f>I60*I86</f>
        <v>3.6999999999999999E-4</v>
      </c>
      <c r="J87" s="57">
        <f t="shared" si="2"/>
        <v>0</v>
      </c>
      <c r="K87" s="49"/>
      <c r="L87" s="8"/>
      <c r="M87" s="8" t="s">
        <v>154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28</v>
      </c>
      <c r="C88" s="177" t="s">
        <v>155</v>
      </c>
      <c r="D88" s="122"/>
      <c r="E88" s="122"/>
      <c r="F88" s="122"/>
      <c r="G88" s="122"/>
      <c r="H88" s="123"/>
      <c r="I88" s="55">
        <v>0.02</v>
      </c>
      <c r="J88" s="57">
        <f t="shared" si="2"/>
        <v>0</v>
      </c>
      <c r="K88" s="49"/>
      <c r="L88" s="83"/>
      <c r="M88" s="8" t="s">
        <v>269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31</v>
      </c>
      <c r="C89" s="177" t="s">
        <v>157</v>
      </c>
      <c r="D89" s="122"/>
      <c r="E89" s="122"/>
      <c r="F89" s="122"/>
      <c r="G89" s="122"/>
      <c r="H89" s="123"/>
      <c r="I89" s="55">
        <f>(7/30)/12</f>
        <v>1.9444444444444445E-2</v>
      </c>
      <c r="J89" s="57">
        <f t="shared" si="2"/>
        <v>0</v>
      </c>
      <c r="K89" s="49"/>
      <c r="L89" s="8"/>
      <c r="M89" s="8" t="s">
        <v>158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70</v>
      </c>
      <c r="C90" s="177" t="s">
        <v>159</v>
      </c>
      <c r="D90" s="122"/>
      <c r="E90" s="122"/>
      <c r="F90" s="122"/>
      <c r="G90" s="122"/>
      <c r="H90" s="123"/>
      <c r="I90" s="55">
        <f>I89*I61</f>
        <v>6.7666666666666674E-3</v>
      </c>
      <c r="J90" s="57">
        <f t="shared" si="2"/>
        <v>0</v>
      </c>
      <c r="K90" s="49"/>
      <c r="L90" s="8"/>
      <c r="M90" s="8" t="s">
        <v>160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73</v>
      </c>
      <c r="C91" s="177" t="s">
        <v>161</v>
      </c>
      <c r="D91" s="122"/>
      <c r="E91" s="122"/>
      <c r="F91" s="122"/>
      <c r="G91" s="122"/>
      <c r="H91" s="123"/>
      <c r="I91" s="55">
        <v>0.02</v>
      </c>
      <c r="J91" s="57">
        <f t="shared" si="2"/>
        <v>0</v>
      </c>
      <c r="K91" s="49"/>
      <c r="L91" s="8"/>
      <c r="M91" s="8" t="s">
        <v>162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29" t="s">
        <v>95</v>
      </c>
      <c r="C92" s="122"/>
      <c r="D92" s="122"/>
      <c r="E92" s="122"/>
      <c r="F92" s="122"/>
      <c r="G92" s="122"/>
      <c r="H92" s="123"/>
      <c r="I92" s="147">
        <f>SUM(J86:J91)</f>
        <v>0</v>
      </c>
      <c r="J92" s="141"/>
      <c r="K92" s="49"/>
      <c r="L92" s="8"/>
      <c r="M92" s="8" t="s">
        <v>163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85"/>
      <c r="C93" s="122"/>
      <c r="D93" s="122"/>
      <c r="E93" s="122"/>
      <c r="F93" s="122"/>
      <c r="G93" s="122"/>
      <c r="H93" s="122"/>
      <c r="I93" s="122"/>
      <c r="J93" s="141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0" t="s">
        <v>164</v>
      </c>
      <c r="C94" s="122"/>
      <c r="D94" s="122"/>
      <c r="E94" s="122"/>
      <c r="F94" s="122"/>
      <c r="G94" s="122"/>
      <c r="H94" s="122"/>
      <c r="I94" s="122"/>
      <c r="J94" s="141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29" t="s">
        <v>165</v>
      </c>
      <c r="C95" s="122"/>
      <c r="D95" s="122"/>
      <c r="E95" s="122"/>
      <c r="F95" s="122"/>
      <c r="G95" s="122"/>
      <c r="H95" s="122"/>
      <c r="I95" s="122"/>
      <c r="J95" s="141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166</v>
      </c>
      <c r="C96" s="142" t="s">
        <v>167</v>
      </c>
      <c r="D96" s="122"/>
      <c r="E96" s="122"/>
      <c r="F96" s="122"/>
      <c r="G96" s="122"/>
      <c r="H96" s="123"/>
      <c r="I96" s="50" t="s">
        <v>88</v>
      </c>
      <c r="J96" s="84" t="s">
        <v>59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22</v>
      </c>
      <c r="C97" s="177" t="s">
        <v>168</v>
      </c>
      <c r="D97" s="122"/>
      <c r="E97" s="122"/>
      <c r="F97" s="122"/>
      <c r="G97" s="122"/>
      <c r="H97" s="123"/>
      <c r="I97" s="52">
        <f>((1+1+1/3)*(1/12))/12</f>
        <v>1.6203703703703703E-2</v>
      </c>
      <c r="J97" s="53">
        <f t="shared" ref="J97:J102" si="3">I97*$I$41</f>
        <v>0</v>
      </c>
      <c r="K97" s="49"/>
      <c r="L97" s="8"/>
      <c r="M97" s="85" t="s">
        <v>169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25</v>
      </c>
      <c r="C98" s="177" t="s">
        <v>170</v>
      </c>
      <c r="D98" s="122"/>
      <c r="E98" s="122"/>
      <c r="F98" s="122"/>
      <c r="G98" s="122"/>
      <c r="H98" s="123"/>
      <c r="I98" s="52">
        <f>((1/30)/12)</f>
        <v>2.7777777777777779E-3</v>
      </c>
      <c r="J98" s="53">
        <f t="shared" si="3"/>
        <v>0</v>
      </c>
      <c r="K98" s="49"/>
      <c r="L98" s="8"/>
      <c r="M98" s="8" t="s">
        <v>171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28</v>
      </c>
      <c r="C99" s="177" t="s">
        <v>172</v>
      </c>
      <c r="D99" s="122"/>
      <c r="E99" s="122"/>
      <c r="F99" s="122"/>
      <c r="G99" s="122"/>
      <c r="H99" s="123"/>
      <c r="I99" s="52">
        <f>(5/365)*1.5%</f>
        <v>2.0547945205479451E-4</v>
      </c>
      <c r="J99" s="53">
        <f t="shared" si="3"/>
        <v>0</v>
      </c>
      <c r="K99" s="49"/>
      <c r="L99" s="8"/>
      <c r="M99" s="8" t="s">
        <v>173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31</v>
      </c>
      <c r="C100" s="177" t="s">
        <v>174</v>
      </c>
      <c r="D100" s="122"/>
      <c r="E100" s="122"/>
      <c r="F100" s="122"/>
      <c r="G100" s="122"/>
      <c r="H100" s="123"/>
      <c r="I100" s="52">
        <f>((15/30)/12*0.0078)</f>
        <v>3.2499999999999999E-4</v>
      </c>
      <c r="J100" s="53">
        <f t="shared" si="3"/>
        <v>0</v>
      </c>
      <c r="K100" s="49"/>
      <c r="L100" s="8"/>
      <c r="M100" s="8" t="s">
        <v>175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70</v>
      </c>
      <c r="C101" s="177" t="s">
        <v>176</v>
      </c>
      <c r="D101" s="122"/>
      <c r="E101" s="122"/>
      <c r="F101" s="122"/>
      <c r="G101" s="122"/>
      <c r="H101" s="123"/>
      <c r="I101" s="86">
        <v>5.5000000000000003E-4</v>
      </c>
      <c r="J101" s="53">
        <f t="shared" si="3"/>
        <v>0</v>
      </c>
      <c r="K101" s="49"/>
      <c r="L101" s="8"/>
      <c r="M101" s="8" t="s">
        <v>177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73</v>
      </c>
      <c r="C102" s="177" t="s">
        <v>178</v>
      </c>
      <c r="D102" s="122"/>
      <c r="E102" s="122"/>
      <c r="F102" s="122"/>
      <c r="G102" s="122"/>
      <c r="H102" s="123"/>
      <c r="I102" s="52">
        <f>(5.96/30)/12</f>
        <v>1.6555555555555556E-2</v>
      </c>
      <c r="J102" s="53">
        <f t="shared" si="3"/>
        <v>0</v>
      </c>
      <c r="K102" s="49"/>
      <c r="L102" s="8"/>
      <c r="M102" s="8" t="s">
        <v>179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29" t="s">
        <v>95</v>
      </c>
      <c r="C103" s="122"/>
      <c r="D103" s="122"/>
      <c r="E103" s="122"/>
      <c r="F103" s="122"/>
      <c r="G103" s="122"/>
      <c r="H103" s="123"/>
      <c r="I103" s="87">
        <f t="shared" ref="I103:J103" si="4">SUM(I97:I102)</f>
        <v>3.6617516489091825E-2</v>
      </c>
      <c r="J103" s="88">
        <f t="shared" si="4"/>
        <v>0</v>
      </c>
      <c r="K103" s="49"/>
      <c r="L103" s="8"/>
      <c r="M103" s="8" t="s">
        <v>163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49"/>
      <c r="C104" s="137"/>
      <c r="D104" s="137"/>
      <c r="E104" s="137"/>
      <c r="F104" s="137"/>
      <c r="G104" s="137"/>
      <c r="H104" s="137"/>
      <c r="I104" s="137"/>
      <c r="J104" s="138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29" t="s">
        <v>180</v>
      </c>
      <c r="C105" s="122"/>
      <c r="D105" s="122"/>
      <c r="E105" s="122"/>
      <c r="F105" s="122"/>
      <c r="G105" s="122"/>
      <c r="H105" s="122"/>
      <c r="I105" s="122"/>
      <c r="J105" s="141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181</v>
      </c>
      <c r="C106" s="142" t="s">
        <v>182</v>
      </c>
      <c r="D106" s="122"/>
      <c r="E106" s="122"/>
      <c r="F106" s="122"/>
      <c r="G106" s="122"/>
      <c r="H106" s="123"/>
      <c r="I106" s="50" t="s">
        <v>88</v>
      </c>
      <c r="J106" s="84" t="s">
        <v>59</v>
      </c>
      <c r="K106" s="49"/>
      <c r="L106" s="8"/>
      <c r="M106" s="8"/>
      <c r="N106" s="8" t="s">
        <v>183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22</v>
      </c>
      <c r="C107" s="177" t="s">
        <v>184</v>
      </c>
      <c r="D107" s="122"/>
      <c r="E107" s="122"/>
      <c r="F107" s="122"/>
      <c r="G107" s="122"/>
      <c r="H107" s="123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29" t="s">
        <v>95</v>
      </c>
      <c r="C108" s="122"/>
      <c r="D108" s="122"/>
      <c r="E108" s="122"/>
      <c r="F108" s="122"/>
      <c r="G108" s="122"/>
      <c r="H108" s="123"/>
      <c r="I108" s="147">
        <f>SUM(J104:J107)</f>
        <v>0</v>
      </c>
      <c r="J108" s="141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80"/>
      <c r="C109" s="134"/>
      <c r="D109" s="134"/>
      <c r="E109" s="134"/>
      <c r="F109" s="134"/>
      <c r="G109" s="134"/>
      <c r="H109" s="134"/>
      <c r="I109" s="134"/>
      <c r="J109" s="135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1" t="s">
        <v>185</v>
      </c>
      <c r="C110" s="134"/>
      <c r="D110" s="134"/>
      <c r="E110" s="134"/>
      <c r="F110" s="134"/>
      <c r="G110" s="134"/>
      <c r="H110" s="134"/>
      <c r="I110" s="134"/>
      <c r="J110" s="135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2"/>
      <c r="C111" s="183"/>
      <c r="D111" s="183"/>
      <c r="E111" s="183"/>
      <c r="F111" s="183"/>
      <c r="G111" s="183"/>
      <c r="H111" s="183"/>
      <c r="I111" s="183"/>
      <c r="J111" s="184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2" t="s">
        <v>143</v>
      </c>
      <c r="D112" s="122"/>
      <c r="E112" s="122"/>
      <c r="F112" s="122"/>
      <c r="G112" s="122"/>
      <c r="H112" s="123"/>
      <c r="I112" s="150" t="s">
        <v>59</v>
      </c>
      <c r="J112" s="141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166</v>
      </c>
      <c r="C113" s="143" t="s">
        <v>186</v>
      </c>
      <c r="D113" s="122"/>
      <c r="E113" s="122"/>
      <c r="F113" s="122"/>
      <c r="G113" s="122"/>
      <c r="H113" s="123"/>
      <c r="I113" s="148">
        <f>J103</f>
        <v>0</v>
      </c>
      <c r="J113" s="141"/>
      <c r="K113" s="49"/>
      <c r="L113" s="8"/>
      <c r="M113" s="8" t="s">
        <v>187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181</v>
      </c>
      <c r="C114" s="143" t="s">
        <v>182</v>
      </c>
      <c r="D114" s="122"/>
      <c r="E114" s="122"/>
      <c r="F114" s="122"/>
      <c r="G114" s="122"/>
      <c r="H114" s="123"/>
      <c r="I114" s="148">
        <f>I108</f>
        <v>0</v>
      </c>
      <c r="J114" s="141"/>
      <c r="K114" s="49"/>
      <c r="L114" s="8"/>
      <c r="M114" s="8" t="s">
        <v>188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29" t="s">
        <v>95</v>
      </c>
      <c r="C115" s="122"/>
      <c r="D115" s="122"/>
      <c r="E115" s="122"/>
      <c r="F115" s="122"/>
      <c r="G115" s="122"/>
      <c r="H115" s="123"/>
      <c r="I115" s="147">
        <f>SUM(I113:J114)</f>
        <v>0</v>
      </c>
      <c r="J115" s="141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49"/>
      <c r="C116" s="137"/>
      <c r="D116" s="137"/>
      <c r="E116" s="137"/>
      <c r="F116" s="137"/>
      <c r="G116" s="137"/>
      <c r="H116" s="137"/>
      <c r="I116" s="137"/>
      <c r="J116" s="138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0" t="s">
        <v>189</v>
      </c>
      <c r="C117" s="122"/>
      <c r="D117" s="122"/>
      <c r="E117" s="122"/>
      <c r="F117" s="122"/>
      <c r="G117" s="122"/>
      <c r="H117" s="122"/>
      <c r="I117" s="122"/>
      <c r="J117" s="141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2" t="s">
        <v>190</v>
      </c>
      <c r="D118" s="122"/>
      <c r="E118" s="122"/>
      <c r="F118" s="122"/>
      <c r="G118" s="122"/>
      <c r="H118" s="123"/>
      <c r="I118" s="150" t="s">
        <v>59</v>
      </c>
      <c r="J118" s="141"/>
      <c r="K118" s="68"/>
      <c r="L118" s="8"/>
      <c r="M118" s="8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22</v>
      </c>
      <c r="C119" s="143" t="s">
        <v>191</v>
      </c>
      <c r="D119" s="122"/>
      <c r="E119" s="122"/>
      <c r="F119" s="122"/>
      <c r="G119" s="122"/>
      <c r="H119" s="123"/>
      <c r="I119" s="146">
        <v>0</v>
      </c>
      <c r="J119" s="141"/>
      <c r="K119" s="40"/>
      <c r="L119" s="8"/>
      <c r="M119" s="89" t="s">
        <v>192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25</v>
      </c>
      <c r="C120" s="143" t="s">
        <v>193</v>
      </c>
      <c r="D120" s="122"/>
      <c r="E120" s="122"/>
      <c r="F120" s="122"/>
      <c r="G120" s="122"/>
      <c r="H120" s="123"/>
      <c r="I120" s="146">
        <v>0</v>
      </c>
      <c r="J120" s="141"/>
      <c r="K120" s="40"/>
      <c r="L120" s="34"/>
      <c r="M120" s="89" t="s">
        <v>192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28</v>
      </c>
      <c r="C121" s="143" t="s">
        <v>194</v>
      </c>
      <c r="D121" s="122"/>
      <c r="E121" s="122"/>
      <c r="F121" s="122"/>
      <c r="G121" s="122"/>
      <c r="H121" s="123"/>
      <c r="I121" s="146">
        <v>0</v>
      </c>
      <c r="J121" s="141"/>
      <c r="K121" s="40"/>
      <c r="L121" s="8"/>
      <c r="M121" s="89" t="s">
        <v>192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31</v>
      </c>
      <c r="C122" s="143" t="s">
        <v>195</v>
      </c>
      <c r="D122" s="122"/>
      <c r="E122" s="122"/>
      <c r="F122" s="122"/>
      <c r="G122" s="122"/>
      <c r="H122" s="123"/>
      <c r="I122" s="146">
        <v>0</v>
      </c>
      <c r="J122" s="141"/>
      <c r="K122" s="40"/>
      <c r="L122" s="8"/>
      <c r="M122" s="89" t="s">
        <v>192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29" t="s">
        <v>118</v>
      </c>
      <c r="C123" s="122"/>
      <c r="D123" s="122"/>
      <c r="E123" s="122"/>
      <c r="F123" s="122"/>
      <c r="G123" s="122"/>
      <c r="H123" s="123"/>
      <c r="I123" s="147">
        <f>SUM(I119:J122)</f>
        <v>0</v>
      </c>
      <c r="J123" s="141"/>
      <c r="K123" s="90"/>
      <c r="L123" s="8"/>
      <c r="M123" s="9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92"/>
      <c r="B124" s="139"/>
      <c r="C124" s="134"/>
      <c r="D124" s="134"/>
      <c r="E124" s="134"/>
      <c r="F124" s="134"/>
      <c r="G124" s="134"/>
      <c r="H124" s="134"/>
      <c r="I124" s="134"/>
      <c r="J124" s="135"/>
      <c r="K124" s="93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92"/>
      <c r="B125" s="140" t="s">
        <v>196</v>
      </c>
      <c r="C125" s="122"/>
      <c r="D125" s="122"/>
      <c r="E125" s="122"/>
      <c r="F125" s="122"/>
      <c r="G125" s="122"/>
      <c r="H125" s="122"/>
      <c r="I125" s="122"/>
      <c r="J125" s="141"/>
      <c r="K125" s="9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92"/>
      <c r="B126" s="31">
        <v>6</v>
      </c>
      <c r="C126" s="142" t="s">
        <v>197</v>
      </c>
      <c r="D126" s="122"/>
      <c r="E126" s="122"/>
      <c r="F126" s="122"/>
      <c r="G126" s="122"/>
      <c r="H126" s="123"/>
      <c r="I126" s="50" t="s">
        <v>88</v>
      </c>
      <c r="J126" s="84" t="s">
        <v>59</v>
      </c>
      <c r="K126" s="95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92"/>
      <c r="B127" s="35" t="s">
        <v>22</v>
      </c>
      <c r="C127" s="143" t="s">
        <v>198</v>
      </c>
      <c r="D127" s="122"/>
      <c r="E127" s="122"/>
      <c r="F127" s="122"/>
      <c r="G127" s="122"/>
      <c r="H127" s="123"/>
      <c r="I127" s="55">
        <v>0.02</v>
      </c>
      <c r="J127" s="96">
        <f>I144*I127</f>
        <v>0</v>
      </c>
      <c r="K127" s="43"/>
      <c r="L127" s="34"/>
      <c r="M127" s="12" t="s">
        <v>199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92"/>
      <c r="B128" s="35" t="s">
        <v>25</v>
      </c>
      <c r="C128" s="143" t="s">
        <v>200</v>
      </c>
      <c r="D128" s="122"/>
      <c r="E128" s="122"/>
      <c r="F128" s="122"/>
      <c r="G128" s="122"/>
      <c r="H128" s="123"/>
      <c r="I128" s="55">
        <v>0.02</v>
      </c>
      <c r="J128" s="96">
        <f>(J127+I144)*I128</f>
        <v>0</v>
      </c>
      <c r="K128" s="43"/>
      <c r="L128" s="34"/>
      <c r="M128" s="12" t="s">
        <v>201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92"/>
      <c r="B129" s="35" t="s">
        <v>28</v>
      </c>
      <c r="C129" s="143" t="s">
        <v>202</v>
      </c>
      <c r="D129" s="122"/>
      <c r="E129" s="122"/>
      <c r="F129" s="122"/>
      <c r="G129" s="122"/>
      <c r="H129" s="123"/>
      <c r="I129" s="55">
        <f>SUM(I130:I133)</f>
        <v>8.6499999999999994E-2</v>
      </c>
      <c r="J129" s="96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128" t="s">
        <v>203</v>
      </c>
      <c r="C130" s="123"/>
      <c r="D130" s="144" t="s">
        <v>204</v>
      </c>
      <c r="E130" s="36" t="s">
        <v>205</v>
      </c>
      <c r="F130" s="37"/>
      <c r="G130" s="37"/>
      <c r="H130" s="97"/>
      <c r="I130" s="55">
        <v>6.4999999999999997E-3</v>
      </c>
      <c r="J130" s="96">
        <f>((I144+J127+J128)/(1-(I129)))*I130</f>
        <v>0</v>
      </c>
      <c r="K130" s="43"/>
      <c r="L130" s="34"/>
      <c r="M130" s="98" t="s">
        <v>206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128" t="s">
        <v>207</v>
      </c>
      <c r="C131" s="123"/>
      <c r="D131" s="145"/>
      <c r="E131" s="36" t="s">
        <v>208</v>
      </c>
      <c r="F131" s="37"/>
      <c r="G131" s="37"/>
      <c r="H131" s="97"/>
      <c r="I131" s="99">
        <v>0.03</v>
      </c>
      <c r="J131" s="96">
        <f>((I144+J127+J128)/(1-(I129)))*I131</f>
        <v>0</v>
      </c>
      <c r="K131" s="43"/>
      <c r="L131" s="34"/>
      <c r="M131" s="98" t="s">
        <v>209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128" t="s">
        <v>210</v>
      </c>
      <c r="C132" s="123"/>
      <c r="D132" s="100" t="s">
        <v>211</v>
      </c>
      <c r="E132" s="36" t="s">
        <v>212</v>
      </c>
      <c r="F132" s="37"/>
      <c r="G132" s="37"/>
      <c r="H132" s="97"/>
      <c r="I132" s="55">
        <v>0.05</v>
      </c>
      <c r="J132" s="96">
        <f>((I144+J127+J128)/(1-(I129)))*I132</f>
        <v>0</v>
      </c>
      <c r="K132" s="43"/>
      <c r="L132" s="34"/>
      <c r="M132" s="98" t="s">
        <v>213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128" t="s">
        <v>214</v>
      </c>
      <c r="C133" s="123"/>
      <c r="D133" s="100" t="s">
        <v>215</v>
      </c>
      <c r="E133" s="36"/>
      <c r="F133" s="37"/>
      <c r="G133" s="37"/>
      <c r="H133" s="97"/>
      <c r="I133" s="55">
        <v>0</v>
      </c>
      <c r="J133" s="96">
        <f>((I144+J127+J128)/(1-(I129)))*I133</f>
        <v>0</v>
      </c>
      <c r="K133" s="43"/>
      <c r="L133" s="34"/>
      <c r="M133" s="98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29" t="s">
        <v>118</v>
      </c>
      <c r="C134" s="122"/>
      <c r="D134" s="122"/>
      <c r="E134" s="122"/>
      <c r="F134" s="122"/>
      <c r="G134" s="122"/>
      <c r="H134" s="123"/>
      <c r="I134" s="101"/>
      <c r="J134" s="67">
        <f>SUM(J127:J133)</f>
        <v>0</v>
      </c>
      <c r="K134" s="102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130"/>
      <c r="C135" s="131"/>
      <c r="D135" s="131"/>
      <c r="E135" s="131"/>
      <c r="F135" s="131"/>
      <c r="G135" s="131"/>
      <c r="H135" s="131"/>
      <c r="I135" s="131"/>
      <c r="J135" s="132"/>
      <c r="K135" s="103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133" t="s">
        <v>216</v>
      </c>
      <c r="C136" s="134"/>
      <c r="D136" s="134"/>
      <c r="E136" s="134"/>
      <c r="F136" s="134"/>
      <c r="G136" s="134"/>
      <c r="H136" s="134"/>
      <c r="I136" s="134"/>
      <c r="J136" s="135"/>
      <c r="K136" s="10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136"/>
      <c r="C137" s="137"/>
      <c r="D137" s="137"/>
      <c r="E137" s="137"/>
      <c r="F137" s="137"/>
      <c r="G137" s="137"/>
      <c r="H137" s="137"/>
      <c r="I137" s="137"/>
      <c r="J137" s="138"/>
      <c r="K137" s="103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78" t="s">
        <v>217</v>
      </c>
      <c r="C138" s="122"/>
      <c r="D138" s="122"/>
      <c r="E138" s="122"/>
      <c r="F138" s="122"/>
      <c r="G138" s="122"/>
      <c r="H138" s="123"/>
      <c r="I138" s="179" t="s">
        <v>59</v>
      </c>
      <c r="J138" s="141"/>
      <c r="K138" s="105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22</v>
      </c>
      <c r="C139" s="143" t="s">
        <v>218</v>
      </c>
      <c r="D139" s="122"/>
      <c r="E139" s="122"/>
      <c r="F139" s="122"/>
      <c r="G139" s="122"/>
      <c r="H139" s="123"/>
      <c r="I139" s="148">
        <f>I41</f>
        <v>0</v>
      </c>
      <c r="J139" s="141"/>
      <c r="K139" s="43"/>
      <c r="L139" s="34"/>
      <c r="M139" s="12" t="s">
        <v>219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25</v>
      </c>
      <c r="C140" s="143" t="s">
        <v>220</v>
      </c>
      <c r="D140" s="122"/>
      <c r="E140" s="122"/>
      <c r="F140" s="122"/>
      <c r="G140" s="122"/>
      <c r="H140" s="123"/>
      <c r="I140" s="148">
        <f>I82</f>
        <v>0</v>
      </c>
      <c r="J140" s="141"/>
      <c r="K140" s="43"/>
      <c r="L140" s="34"/>
      <c r="M140" s="12" t="s">
        <v>221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28</v>
      </c>
      <c r="C141" s="143" t="s">
        <v>222</v>
      </c>
      <c r="D141" s="122"/>
      <c r="E141" s="122"/>
      <c r="F141" s="122"/>
      <c r="G141" s="122"/>
      <c r="H141" s="123"/>
      <c r="I141" s="148">
        <f>I92</f>
        <v>0</v>
      </c>
      <c r="J141" s="141"/>
      <c r="K141" s="43"/>
      <c r="L141" s="34"/>
      <c r="M141" s="12" t="s">
        <v>223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31</v>
      </c>
      <c r="C142" s="143" t="s">
        <v>224</v>
      </c>
      <c r="D142" s="122"/>
      <c r="E142" s="122"/>
      <c r="F142" s="122"/>
      <c r="G142" s="122"/>
      <c r="H142" s="123"/>
      <c r="I142" s="148">
        <f>I115</f>
        <v>0</v>
      </c>
      <c r="J142" s="141"/>
      <c r="K142" s="43"/>
      <c r="L142" s="34"/>
      <c r="M142" s="12" t="s">
        <v>225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70</v>
      </c>
      <c r="C143" s="143" t="s">
        <v>226</v>
      </c>
      <c r="D143" s="122"/>
      <c r="E143" s="122"/>
      <c r="F143" s="122"/>
      <c r="G143" s="122"/>
      <c r="H143" s="123"/>
      <c r="I143" s="148">
        <f>I123</f>
        <v>0</v>
      </c>
      <c r="J143" s="141"/>
      <c r="K143" s="43"/>
      <c r="L143" s="34"/>
      <c r="M143" s="12" t="s">
        <v>227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29" t="s">
        <v>228</v>
      </c>
      <c r="C144" s="122"/>
      <c r="D144" s="122"/>
      <c r="E144" s="122"/>
      <c r="F144" s="122"/>
      <c r="G144" s="122"/>
      <c r="H144" s="123"/>
      <c r="I144" s="147">
        <f>SUM(I139:J143)</f>
        <v>0</v>
      </c>
      <c r="J144" s="141"/>
      <c r="K144" s="102"/>
      <c r="L144" s="34"/>
      <c r="M144" s="12" t="s">
        <v>141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73</v>
      </c>
      <c r="C145" s="143" t="s">
        <v>229</v>
      </c>
      <c r="D145" s="122"/>
      <c r="E145" s="122"/>
      <c r="F145" s="122"/>
      <c r="G145" s="122"/>
      <c r="H145" s="123"/>
      <c r="I145" s="148">
        <f>J134</f>
        <v>0</v>
      </c>
      <c r="J145" s="141"/>
      <c r="K145" s="43"/>
      <c r="L145" s="34"/>
      <c r="M145" s="12" t="s">
        <v>230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71" t="s">
        <v>231</v>
      </c>
      <c r="C146" s="172"/>
      <c r="D146" s="172"/>
      <c r="E146" s="172"/>
      <c r="F146" s="172"/>
      <c r="G146" s="172"/>
      <c r="H146" s="173"/>
      <c r="I146" s="174">
        <f>I144+I145</f>
        <v>0</v>
      </c>
      <c r="J146" s="175"/>
      <c r="K146" s="102"/>
      <c r="L146" s="34"/>
      <c r="M146" s="12" t="s">
        <v>232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76"/>
      <c r="C147" s="137"/>
      <c r="D147" s="137"/>
      <c r="E147" s="137"/>
      <c r="F147" s="137"/>
      <c r="G147" s="137"/>
      <c r="H147" s="137"/>
      <c r="I147" s="137"/>
      <c r="J147" s="137"/>
      <c r="K147" s="103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57" t="s">
        <v>233</v>
      </c>
      <c r="C148" s="134"/>
      <c r="D148" s="134"/>
      <c r="E148" s="134"/>
      <c r="F148" s="134"/>
      <c r="G148" s="134"/>
      <c r="H148" s="134"/>
      <c r="I148" s="134"/>
      <c r="J148" s="158"/>
      <c r="K148" s="10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6"/>
      <c r="C149" s="34"/>
      <c r="D149" s="34"/>
      <c r="E149" s="34"/>
      <c r="F149" s="34"/>
      <c r="G149" s="34"/>
      <c r="H149" s="34"/>
      <c r="I149" s="34"/>
      <c r="J149" s="34"/>
      <c r="K149" s="103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25" t="s">
        <v>234</v>
      </c>
      <c r="C150" s="123"/>
      <c r="D150" s="107" t="s">
        <v>235</v>
      </c>
      <c r="E150" s="107" t="s">
        <v>236</v>
      </c>
      <c r="F150" s="170" t="s">
        <v>237</v>
      </c>
      <c r="G150" s="123"/>
      <c r="H150" s="107" t="s">
        <v>238</v>
      </c>
      <c r="I150" s="170" t="s">
        <v>239</v>
      </c>
      <c r="J150" s="123"/>
      <c r="K150" s="103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63" t="str">
        <f>I23</f>
        <v>Posto de Serviço</v>
      </c>
      <c r="C151" s="123"/>
      <c r="D151" s="108">
        <f>I146</f>
        <v>0</v>
      </c>
      <c r="E151" s="38">
        <v>1</v>
      </c>
      <c r="F151" s="162">
        <f>D151*E151</f>
        <v>0</v>
      </c>
      <c r="G151" s="123"/>
      <c r="H151" s="61">
        <f>I16</f>
        <v>2</v>
      </c>
      <c r="I151" s="164">
        <f>F151*H151</f>
        <v>0</v>
      </c>
      <c r="J151" s="123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65" t="s">
        <v>240</v>
      </c>
      <c r="C152" s="122"/>
      <c r="D152" s="122"/>
      <c r="E152" s="122"/>
      <c r="F152" s="122"/>
      <c r="G152" s="122"/>
      <c r="H152" s="123"/>
      <c r="I152" s="156">
        <f>I151</f>
        <v>0</v>
      </c>
      <c r="J152" s="123"/>
      <c r="K152" s="109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66" t="s">
        <v>241</v>
      </c>
      <c r="C153" s="122"/>
      <c r="D153" s="122"/>
      <c r="E153" s="122"/>
      <c r="F153" s="122"/>
      <c r="G153" s="122"/>
      <c r="H153" s="123"/>
      <c r="I153" s="156"/>
      <c r="J153" s="123"/>
      <c r="K153" s="109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155" t="s">
        <v>242</v>
      </c>
      <c r="C154" s="122"/>
      <c r="D154" s="122"/>
      <c r="E154" s="122"/>
      <c r="F154" s="122"/>
      <c r="G154" s="122"/>
      <c r="H154" s="123"/>
      <c r="I154" s="156">
        <f>I152+I153</f>
        <v>0</v>
      </c>
      <c r="J154" s="123"/>
      <c r="K154" s="109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10"/>
      <c r="C155" s="12"/>
      <c r="D155" s="111"/>
      <c r="E155" s="34"/>
      <c r="F155" s="34"/>
      <c r="G155" s="34"/>
      <c r="H155" s="34"/>
      <c r="I155" s="34"/>
      <c r="J155" s="34"/>
      <c r="K155" s="109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57" t="s">
        <v>243</v>
      </c>
      <c r="C156" s="134"/>
      <c r="D156" s="134"/>
      <c r="E156" s="134"/>
      <c r="F156" s="134"/>
      <c r="G156" s="134"/>
      <c r="H156" s="134"/>
      <c r="I156" s="134"/>
      <c r="J156" s="158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6"/>
      <c r="C157" s="34"/>
      <c r="D157" s="34"/>
      <c r="E157" s="34"/>
      <c r="F157" s="34"/>
      <c r="G157" s="34"/>
      <c r="H157" s="34"/>
      <c r="I157" s="34"/>
      <c r="J157" s="34"/>
      <c r="K157" s="109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159" t="s">
        <v>244</v>
      </c>
      <c r="C158" s="122"/>
      <c r="D158" s="122"/>
      <c r="E158" s="122"/>
      <c r="F158" s="122"/>
      <c r="G158" s="122"/>
      <c r="H158" s="122"/>
      <c r="I158" s="122"/>
      <c r="J158" s="123"/>
      <c r="K158" s="102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160" t="s">
        <v>245</v>
      </c>
      <c r="C159" s="122"/>
      <c r="D159" s="122"/>
      <c r="E159" s="122"/>
      <c r="F159" s="122"/>
      <c r="G159" s="122"/>
      <c r="H159" s="123"/>
      <c r="I159" s="161" t="s">
        <v>246</v>
      </c>
      <c r="J159" s="123"/>
      <c r="K159" s="103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67" t="s">
        <v>247</v>
      </c>
      <c r="C160" s="122"/>
      <c r="D160" s="122"/>
      <c r="E160" s="122"/>
      <c r="F160" s="122"/>
      <c r="G160" s="122"/>
      <c r="H160" s="123"/>
      <c r="I160" s="162">
        <f>I154</f>
        <v>0</v>
      </c>
      <c r="J160" s="12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67" t="s">
        <v>248</v>
      </c>
      <c r="C161" s="122"/>
      <c r="D161" s="122"/>
      <c r="E161" s="122"/>
      <c r="F161" s="122"/>
      <c r="G161" s="122"/>
      <c r="H161" s="123"/>
      <c r="I161" s="168">
        <f>H12</f>
        <v>30</v>
      </c>
      <c r="J161" s="169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151" t="s">
        <v>249</v>
      </c>
      <c r="C162" s="122"/>
      <c r="D162" s="122"/>
      <c r="E162" s="122"/>
      <c r="F162" s="122"/>
      <c r="G162" s="122"/>
      <c r="H162" s="152"/>
      <c r="I162" s="153">
        <f>I160*I161</f>
        <v>0</v>
      </c>
      <c r="J162" s="15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:J1"/>
    <mergeCell ref="B2:J2"/>
    <mergeCell ref="E3:H3"/>
    <mergeCell ref="E4:F4"/>
    <mergeCell ref="B6:J6"/>
    <mergeCell ref="B7:J7"/>
    <mergeCell ref="B8:J8"/>
    <mergeCell ref="C9:G9"/>
    <mergeCell ref="H9:J9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148" workbookViewId="0">
      <selection activeCell="L121" sqref="L121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3" max="13" width="14.4257812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219" t="s">
        <v>12</v>
      </c>
      <c r="C1" s="220"/>
      <c r="D1" s="220"/>
      <c r="E1" s="220"/>
      <c r="F1" s="220"/>
      <c r="G1" s="220"/>
      <c r="H1" s="220"/>
      <c r="I1" s="220"/>
      <c r="J1" s="221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80"/>
      <c r="C2" s="134"/>
      <c r="D2" s="134"/>
      <c r="E2" s="134"/>
      <c r="F2" s="134"/>
      <c r="G2" s="134"/>
      <c r="H2" s="134"/>
      <c r="I2" s="134"/>
      <c r="J2" s="135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13</v>
      </c>
      <c r="E3" s="222"/>
      <c r="F3" s="134"/>
      <c r="G3" s="134"/>
      <c r="H3" s="158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14</v>
      </c>
      <c r="E4" s="223"/>
      <c r="F4" s="137"/>
      <c r="G4" s="15" t="s">
        <v>15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16</v>
      </c>
      <c r="E5" s="16" t="s">
        <v>17</v>
      </c>
      <c r="F5" s="11" t="s">
        <v>18</v>
      </c>
      <c r="G5" s="16" t="s">
        <v>19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80"/>
      <c r="C6" s="134"/>
      <c r="D6" s="134"/>
      <c r="E6" s="134"/>
      <c r="F6" s="134"/>
      <c r="G6" s="134"/>
      <c r="H6" s="134"/>
      <c r="I6" s="134"/>
      <c r="J6" s="135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218" t="s">
        <v>20</v>
      </c>
      <c r="C7" s="134"/>
      <c r="D7" s="134"/>
      <c r="E7" s="134"/>
      <c r="F7" s="134"/>
      <c r="G7" s="134"/>
      <c r="H7" s="134"/>
      <c r="I7" s="134"/>
      <c r="J7" s="135"/>
      <c r="K7" s="14"/>
      <c r="L7" s="8"/>
      <c r="M7" s="17" t="s">
        <v>21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80"/>
      <c r="C8" s="134"/>
      <c r="D8" s="134"/>
      <c r="E8" s="134"/>
      <c r="F8" s="134"/>
      <c r="G8" s="134"/>
      <c r="H8" s="134"/>
      <c r="I8" s="134"/>
      <c r="J8" s="135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22</v>
      </c>
      <c r="C9" s="208" t="s">
        <v>23</v>
      </c>
      <c r="D9" s="122"/>
      <c r="E9" s="122"/>
      <c r="F9" s="122"/>
      <c r="G9" s="123"/>
      <c r="H9" s="224"/>
      <c r="I9" s="122"/>
      <c r="J9" s="141"/>
      <c r="K9" s="19"/>
      <c r="L9" s="8"/>
      <c r="M9" s="8" t="s">
        <v>24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25</v>
      </c>
      <c r="C10" s="208" t="s">
        <v>26</v>
      </c>
      <c r="D10" s="122"/>
      <c r="E10" s="122"/>
      <c r="F10" s="122"/>
      <c r="G10" s="123"/>
      <c r="H10" s="163"/>
      <c r="I10" s="122"/>
      <c r="J10" s="141"/>
      <c r="K10" s="19"/>
      <c r="L10" s="8"/>
      <c r="M10" s="8" t="s">
        <v>27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28</v>
      </c>
      <c r="C11" s="208" t="s">
        <v>29</v>
      </c>
      <c r="D11" s="122"/>
      <c r="E11" s="122"/>
      <c r="F11" s="122"/>
      <c r="G11" s="152"/>
      <c r="H11" s="214"/>
      <c r="I11" s="122"/>
      <c r="J11" s="141"/>
      <c r="K11" s="9"/>
      <c r="L11" s="8"/>
      <c r="M11" s="8" t="s">
        <v>30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31</v>
      </c>
      <c r="C12" s="21" t="s">
        <v>32</v>
      </c>
      <c r="D12" s="22"/>
      <c r="E12" s="22"/>
      <c r="F12" s="22"/>
      <c r="G12" s="22"/>
      <c r="H12" s="214">
        <v>30</v>
      </c>
      <c r="I12" s="122"/>
      <c r="J12" s="141"/>
      <c r="K12" s="9"/>
      <c r="L12" s="8"/>
      <c r="M12" s="8" t="s">
        <v>33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80"/>
      <c r="C13" s="134"/>
      <c r="D13" s="134"/>
      <c r="E13" s="134"/>
      <c r="F13" s="134"/>
      <c r="G13" s="134"/>
      <c r="H13" s="134"/>
      <c r="I13" s="134"/>
      <c r="J13" s="135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218" t="s">
        <v>34</v>
      </c>
      <c r="C14" s="134"/>
      <c r="D14" s="134"/>
      <c r="E14" s="134"/>
      <c r="F14" s="134"/>
      <c r="G14" s="134"/>
      <c r="H14" s="134"/>
      <c r="I14" s="134"/>
      <c r="J14" s="135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213" t="s">
        <v>35</v>
      </c>
      <c r="D15" s="122"/>
      <c r="E15" s="122"/>
      <c r="F15" s="122"/>
      <c r="G15" s="122"/>
      <c r="H15" s="123"/>
      <c r="I15" s="214" t="s">
        <v>36</v>
      </c>
      <c r="J15" s="141"/>
      <c r="K15" s="9"/>
      <c r="L15" s="8"/>
      <c r="M15" s="8" t="s">
        <v>37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213" t="s">
        <v>38</v>
      </c>
      <c r="D16" s="122"/>
      <c r="E16" s="122"/>
      <c r="F16" s="122"/>
      <c r="G16" s="122"/>
      <c r="H16" s="123"/>
      <c r="I16" s="214">
        <v>1</v>
      </c>
      <c r="J16" s="141"/>
      <c r="K16" s="9"/>
      <c r="L16" s="8"/>
      <c r="M16" s="8" t="s">
        <v>39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40</v>
      </c>
      <c r="D17" s="215" t="s">
        <v>270</v>
      </c>
      <c r="E17" s="122"/>
      <c r="F17" s="122"/>
      <c r="G17" s="122"/>
      <c r="H17" s="122"/>
      <c r="I17" s="122"/>
      <c r="J17" s="141"/>
      <c r="K17" s="9"/>
      <c r="L17" s="8"/>
      <c r="M17" s="8" t="s">
        <v>42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80"/>
      <c r="C18" s="134"/>
      <c r="D18" s="134"/>
      <c r="E18" s="134"/>
      <c r="F18" s="134"/>
      <c r="G18" s="134"/>
      <c r="H18" s="134"/>
      <c r="I18" s="134"/>
      <c r="J18" s="135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216" t="s">
        <v>43</v>
      </c>
      <c r="C19" s="134"/>
      <c r="D19" s="134"/>
      <c r="E19" s="134"/>
      <c r="F19" s="134"/>
      <c r="G19" s="134"/>
      <c r="H19" s="134"/>
      <c r="I19" s="134"/>
      <c r="J19" s="135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80"/>
      <c r="C20" s="134"/>
      <c r="D20" s="134"/>
      <c r="E20" s="134"/>
      <c r="F20" s="134"/>
      <c r="G20" s="134"/>
      <c r="H20" s="134"/>
      <c r="I20" s="134"/>
      <c r="J20" s="135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217" t="s">
        <v>44</v>
      </c>
      <c r="C21" s="183"/>
      <c r="D21" s="183"/>
      <c r="E21" s="183"/>
      <c r="F21" s="183"/>
      <c r="G21" s="183"/>
      <c r="H21" s="183"/>
      <c r="I21" s="183"/>
      <c r="J21" s="184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78" t="s">
        <v>45</v>
      </c>
      <c r="C22" s="122"/>
      <c r="D22" s="122"/>
      <c r="E22" s="122"/>
      <c r="F22" s="122"/>
      <c r="G22" s="122"/>
      <c r="H22" s="122"/>
      <c r="I22" s="122"/>
      <c r="J22" s="141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77" t="s">
        <v>46</v>
      </c>
      <c r="D23" s="122"/>
      <c r="E23" s="122"/>
      <c r="F23" s="122"/>
      <c r="G23" s="122"/>
      <c r="H23" s="123"/>
      <c r="I23" s="210" t="s">
        <v>36</v>
      </c>
      <c r="J23" s="141"/>
      <c r="K23" s="25"/>
      <c r="L23" s="8"/>
      <c r="M23" s="8" t="s">
        <v>47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77" t="s">
        <v>48</v>
      </c>
      <c r="D24" s="122"/>
      <c r="E24" s="122"/>
      <c r="F24" s="122"/>
      <c r="G24" s="122"/>
      <c r="H24" s="123"/>
      <c r="I24" s="210" t="s">
        <v>271</v>
      </c>
      <c r="J24" s="141"/>
      <c r="K24" s="25"/>
      <c r="L24" s="8"/>
      <c r="M24" s="8" t="s">
        <v>50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77" t="s">
        <v>51</v>
      </c>
      <c r="D25" s="122"/>
      <c r="E25" s="122"/>
      <c r="F25" s="122"/>
      <c r="G25" s="122"/>
      <c r="H25" s="123"/>
      <c r="I25" s="211">
        <v>0</v>
      </c>
      <c r="J25" s="141"/>
      <c r="K25" s="27"/>
      <c r="L25" s="8"/>
      <c r="M25" s="8" t="s">
        <v>52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77" t="s">
        <v>53</v>
      </c>
      <c r="D26" s="122"/>
      <c r="E26" s="122"/>
      <c r="F26" s="122"/>
      <c r="G26" s="122"/>
      <c r="H26" s="123"/>
      <c r="I26" s="210"/>
      <c r="J26" s="141"/>
      <c r="K26" s="28"/>
      <c r="L26" s="8"/>
      <c r="M26" s="8" t="s">
        <v>54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77" t="s">
        <v>55</v>
      </c>
      <c r="D27" s="122"/>
      <c r="E27" s="122"/>
      <c r="F27" s="122"/>
      <c r="G27" s="122"/>
      <c r="H27" s="123"/>
      <c r="I27" s="212"/>
      <c r="J27" s="141"/>
      <c r="K27" s="28"/>
      <c r="L27" s="8"/>
      <c r="M27" s="8" t="s">
        <v>56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202"/>
      <c r="C28" s="131"/>
      <c r="D28" s="131"/>
      <c r="E28" s="131"/>
      <c r="F28" s="131"/>
      <c r="G28" s="131"/>
      <c r="H28" s="131"/>
      <c r="I28" s="131"/>
      <c r="J28" s="132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0" t="s">
        <v>57</v>
      </c>
      <c r="C29" s="122"/>
      <c r="D29" s="122"/>
      <c r="E29" s="122"/>
      <c r="F29" s="122"/>
      <c r="G29" s="122"/>
      <c r="H29" s="122"/>
      <c r="I29" s="122"/>
      <c r="J29" s="141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2" t="s">
        <v>58</v>
      </c>
      <c r="D30" s="122"/>
      <c r="E30" s="122"/>
      <c r="F30" s="122"/>
      <c r="G30" s="122"/>
      <c r="H30" s="123"/>
      <c r="I30" s="207" t="s">
        <v>59</v>
      </c>
      <c r="J30" s="141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22</v>
      </c>
      <c r="C31" s="208" t="s">
        <v>60</v>
      </c>
      <c r="D31" s="122"/>
      <c r="E31" s="122"/>
      <c r="F31" s="122"/>
      <c r="G31" s="122"/>
      <c r="H31" s="123"/>
      <c r="I31" s="148">
        <v>0</v>
      </c>
      <c r="J31" s="141"/>
      <c r="K31" s="33" t="e">
        <f>((I31/(I25/220)))</f>
        <v>#DIV/0!</v>
      </c>
      <c r="L31" s="34"/>
      <c r="M31" s="200" t="s">
        <v>61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5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25</v>
      </c>
      <c r="C32" s="36" t="s">
        <v>62</v>
      </c>
      <c r="D32" s="37"/>
      <c r="E32" s="38" t="s">
        <v>63</v>
      </c>
      <c r="F32" s="38" t="s">
        <v>64</v>
      </c>
      <c r="G32" s="37"/>
      <c r="H32" s="39">
        <v>0.3</v>
      </c>
      <c r="I32" s="148">
        <f>IF(F32="N",0,I31*H32)</f>
        <v>0</v>
      </c>
      <c r="J32" s="141"/>
      <c r="K32" s="40"/>
      <c r="L32" s="8"/>
      <c r="M32" s="200" t="s">
        <v>65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5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28</v>
      </c>
      <c r="C33" s="36" t="s">
        <v>66</v>
      </c>
      <c r="D33" s="37"/>
      <c r="E33" s="38" t="s">
        <v>63</v>
      </c>
      <c r="F33" s="38" t="s">
        <v>64</v>
      </c>
      <c r="G33" s="41">
        <v>0</v>
      </c>
      <c r="H33" s="39">
        <v>0.1</v>
      </c>
      <c r="I33" s="209">
        <f>IF(F33="N",0,G33*H33)</f>
        <v>0</v>
      </c>
      <c r="J33" s="141"/>
      <c r="K33" s="40"/>
      <c r="L33" s="8"/>
      <c r="M33" s="42" t="s">
        <v>67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31</v>
      </c>
      <c r="C34" s="36" t="s">
        <v>68</v>
      </c>
      <c r="D34" s="37"/>
      <c r="E34" s="38" t="s">
        <v>63</v>
      </c>
      <c r="F34" s="38" t="s">
        <v>64</v>
      </c>
      <c r="G34" s="41">
        <f>IF(F34="N",0,I31+I32+I33)</f>
        <v>0</v>
      </c>
      <c r="H34" s="39">
        <v>0.25</v>
      </c>
      <c r="I34" s="148">
        <f>IF(F34="N",0,(G34/220)*H34*7*15.2)</f>
        <v>0</v>
      </c>
      <c r="J34" s="141"/>
      <c r="K34" s="43"/>
      <c r="L34" s="8"/>
      <c r="M34" s="42" t="s">
        <v>69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70</v>
      </c>
      <c r="C35" s="36" t="s">
        <v>71</v>
      </c>
      <c r="D35" s="37"/>
      <c r="E35" s="37"/>
      <c r="F35" s="37"/>
      <c r="G35" s="38" t="s">
        <v>63</v>
      </c>
      <c r="H35" s="44" t="s">
        <v>64</v>
      </c>
      <c r="I35" s="148">
        <f>IF(H35="N",0,(G34/220)*0.1429*7*15.2*H34)</f>
        <v>0</v>
      </c>
      <c r="J35" s="141"/>
      <c r="K35" s="43"/>
      <c r="L35" s="8"/>
      <c r="M35" s="8" t="s">
        <v>72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73</v>
      </c>
      <c r="C36" s="167" t="s">
        <v>74</v>
      </c>
      <c r="D36" s="122"/>
      <c r="E36" s="122"/>
      <c r="F36" s="122"/>
      <c r="G36" s="122"/>
      <c r="H36" s="123"/>
      <c r="I36" s="146">
        <v>0</v>
      </c>
      <c r="J36" s="141"/>
      <c r="K36" s="34"/>
      <c r="L36" s="8"/>
      <c r="M36" s="203"/>
      <c r="N36" s="158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75</v>
      </c>
      <c r="C37" s="167" t="s">
        <v>76</v>
      </c>
      <c r="D37" s="122"/>
      <c r="E37" s="122"/>
      <c r="F37" s="122"/>
      <c r="G37" s="122"/>
      <c r="H37" s="123"/>
      <c r="I37" s="146">
        <v>0</v>
      </c>
      <c r="J37" s="141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205" t="s">
        <v>77</v>
      </c>
      <c r="C38" s="122"/>
      <c r="D38" s="122"/>
      <c r="E38" s="122"/>
      <c r="F38" s="122"/>
      <c r="G38" s="122"/>
      <c r="H38" s="123"/>
      <c r="I38" s="206">
        <f>SUM(I31:J37)</f>
        <v>0</v>
      </c>
      <c r="J38" s="141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78</v>
      </c>
      <c r="C39" s="36" t="s">
        <v>79</v>
      </c>
      <c r="D39" s="37"/>
      <c r="E39" s="38" t="s">
        <v>63</v>
      </c>
      <c r="F39" s="38" t="s">
        <v>64</v>
      </c>
      <c r="G39" s="41">
        <f>IF(F39="N",0,I31+I32+I33)</f>
        <v>0</v>
      </c>
      <c r="H39" s="39">
        <v>0.5</v>
      </c>
      <c r="I39" s="146">
        <f>IF(F39="N",0,(G39/220)*(1+H39)*15)</f>
        <v>0</v>
      </c>
      <c r="J39" s="141"/>
      <c r="K39" s="34"/>
      <c r="L39" s="8"/>
      <c r="M39" s="47" t="s">
        <v>80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81</v>
      </c>
      <c r="C40" s="177" t="s">
        <v>76</v>
      </c>
      <c r="D40" s="122"/>
      <c r="E40" s="122"/>
      <c r="F40" s="122"/>
      <c r="G40" s="122"/>
      <c r="H40" s="123"/>
      <c r="I40" s="204">
        <v>0</v>
      </c>
      <c r="J40" s="194"/>
      <c r="K40" s="48"/>
      <c r="L40" s="34"/>
      <c r="M40" s="200"/>
      <c r="N40" s="15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29" t="s">
        <v>82</v>
      </c>
      <c r="C41" s="122"/>
      <c r="D41" s="122"/>
      <c r="E41" s="122"/>
      <c r="F41" s="122"/>
      <c r="G41" s="122"/>
      <c r="H41" s="123"/>
      <c r="I41" s="147">
        <f>SUM(I38:J40)</f>
        <v>0</v>
      </c>
      <c r="J41" s="141"/>
      <c r="K41" s="49"/>
      <c r="L41" s="8"/>
      <c r="M41" s="8" t="s">
        <v>83</v>
      </c>
      <c r="N41" s="8"/>
      <c r="O41" s="201"/>
      <c r="P41" s="13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202"/>
      <c r="C42" s="131"/>
      <c r="D42" s="131"/>
      <c r="E42" s="131"/>
      <c r="F42" s="131"/>
      <c r="G42" s="131"/>
      <c r="H42" s="131"/>
      <c r="I42" s="131"/>
      <c r="J42" s="132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0" t="s">
        <v>84</v>
      </c>
      <c r="C43" s="122"/>
      <c r="D43" s="122"/>
      <c r="E43" s="122"/>
      <c r="F43" s="122"/>
      <c r="G43" s="122"/>
      <c r="H43" s="122"/>
      <c r="I43" s="122"/>
      <c r="J43" s="141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78" t="s">
        <v>85</v>
      </c>
      <c r="C44" s="122"/>
      <c r="D44" s="122"/>
      <c r="E44" s="122"/>
      <c r="F44" s="122"/>
      <c r="G44" s="122"/>
      <c r="H44" s="122"/>
      <c r="I44" s="122"/>
      <c r="J44" s="141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86</v>
      </c>
      <c r="C45" s="142" t="s">
        <v>87</v>
      </c>
      <c r="D45" s="122"/>
      <c r="E45" s="122"/>
      <c r="F45" s="122"/>
      <c r="G45" s="122"/>
      <c r="H45" s="123"/>
      <c r="I45" s="50" t="s">
        <v>88</v>
      </c>
      <c r="J45" s="51" t="s">
        <v>59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22</v>
      </c>
      <c r="C46" s="177" t="s">
        <v>89</v>
      </c>
      <c r="D46" s="122"/>
      <c r="E46" s="122"/>
      <c r="F46" s="122"/>
      <c r="G46" s="122"/>
      <c r="H46" s="123"/>
      <c r="I46" s="52">
        <f>1/12</f>
        <v>8.3333333333333329E-2</v>
      </c>
      <c r="J46" s="53">
        <f>I46*I41</f>
        <v>0</v>
      </c>
      <c r="K46" s="9"/>
      <c r="L46" s="8"/>
      <c r="M46" s="200" t="s">
        <v>90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5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25</v>
      </c>
      <c r="C47" s="177" t="s">
        <v>91</v>
      </c>
      <c r="D47" s="122"/>
      <c r="E47" s="122"/>
      <c r="F47" s="122"/>
      <c r="G47" s="122"/>
      <c r="H47" s="123"/>
      <c r="I47" s="54">
        <v>0.121</v>
      </c>
      <c r="J47" s="53">
        <f>I47*I41</f>
        <v>0</v>
      </c>
      <c r="K47" s="9"/>
      <c r="L47" s="8"/>
      <c r="M47" s="200" t="s">
        <v>92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5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28</v>
      </c>
      <c r="C48" s="143" t="s">
        <v>93</v>
      </c>
      <c r="D48" s="122"/>
      <c r="E48" s="122"/>
      <c r="F48" s="122"/>
      <c r="G48" s="122"/>
      <c r="H48" s="123"/>
      <c r="I48" s="55">
        <f>(I46+I47)*I61</f>
        <v>7.1108000000000005E-2</v>
      </c>
      <c r="J48" s="56">
        <f>I48*I41</f>
        <v>0</v>
      </c>
      <c r="K48" s="9"/>
      <c r="L48" s="8"/>
      <c r="M48" s="200" t="s">
        <v>94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5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29" t="s">
        <v>95</v>
      </c>
      <c r="C49" s="122"/>
      <c r="D49" s="122"/>
      <c r="E49" s="122"/>
      <c r="F49" s="122"/>
      <c r="G49" s="122"/>
      <c r="H49" s="123"/>
      <c r="I49" s="147">
        <f>SUM(J46:J48)</f>
        <v>0</v>
      </c>
      <c r="J49" s="141"/>
      <c r="K49" s="9"/>
      <c r="L49" s="8"/>
      <c r="M49" s="8" t="s">
        <v>96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85"/>
      <c r="C50" s="122"/>
      <c r="D50" s="122"/>
      <c r="E50" s="122"/>
      <c r="F50" s="122"/>
      <c r="G50" s="122"/>
      <c r="H50" s="122"/>
      <c r="I50" s="122"/>
      <c r="J50" s="141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78" t="s">
        <v>97</v>
      </c>
      <c r="C51" s="122"/>
      <c r="D51" s="122"/>
      <c r="E51" s="122"/>
      <c r="F51" s="122"/>
      <c r="G51" s="122"/>
      <c r="H51" s="122"/>
      <c r="I51" s="122"/>
      <c r="J51" s="141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98</v>
      </c>
      <c r="C52" s="142" t="s">
        <v>99</v>
      </c>
      <c r="D52" s="122"/>
      <c r="E52" s="122"/>
      <c r="F52" s="122"/>
      <c r="G52" s="122"/>
      <c r="H52" s="123"/>
      <c r="I52" s="50" t="s">
        <v>88</v>
      </c>
      <c r="J52" s="51" t="s">
        <v>59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22</v>
      </c>
      <c r="C53" s="177" t="s">
        <v>100</v>
      </c>
      <c r="D53" s="122"/>
      <c r="E53" s="122"/>
      <c r="F53" s="122"/>
      <c r="G53" s="122"/>
      <c r="H53" s="123"/>
      <c r="I53" s="52">
        <v>0.2</v>
      </c>
      <c r="J53" s="57">
        <f t="shared" ref="J53:J60" si="0">I53*$I$38</f>
        <v>0</v>
      </c>
      <c r="K53" s="9"/>
      <c r="L53" s="58"/>
      <c r="M53" s="8" t="s">
        <v>101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25</v>
      </c>
      <c r="C54" s="177" t="s">
        <v>102</v>
      </c>
      <c r="D54" s="122"/>
      <c r="E54" s="122"/>
      <c r="F54" s="122"/>
      <c r="G54" s="122"/>
      <c r="H54" s="123"/>
      <c r="I54" s="52">
        <v>2.5000000000000001E-2</v>
      </c>
      <c r="J54" s="57">
        <f t="shared" si="0"/>
        <v>0</v>
      </c>
      <c r="K54" s="9"/>
      <c r="L54" s="58"/>
      <c r="M54" s="8" t="s">
        <v>103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28</v>
      </c>
      <c r="C55" s="59" t="s">
        <v>104</v>
      </c>
      <c r="D55" s="60"/>
      <c r="E55" s="61" t="s">
        <v>105</v>
      </c>
      <c r="F55" s="62">
        <v>1</v>
      </c>
      <c r="G55" s="63" t="s">
        <v>106</v>
      </c>
      <c r="H55" s="62">
        <v>1</v>
      </c>
      <c r="I55" s="64">
        <v>0.01</v>
      </c>
      <c r="J55" s="57">
        <f t="shared" si="0"/>
        <v>0</v>
      </c>
      <c r="K55" s="9"/>
      <c r="L55" s="58"/>
      <c r="M55" s="8" t="s">
        <v>107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31</v>
      </c>
      <c r="C56" s="177" t="s">
        <v>108</v>
      </c>
      <c r="D56" s="122"/>
      <c r="E56" s="122"/>
      <c r="F56" s="122"/>
      <c r="G56" s="122"/>
      <c r="H56" s="123"/>
      <c r="I56" s="52">
        <v>1.4999999999999999E-2</v>
      </c>
      <c r="J56" s="57">
        <f t="shared" si="0"/>
        <v>0</v>
      </c>
      <c r="K56" s="9"/>
      <c r="L56" s="58"/>
      <c r="M56" s="8" t="s">
        <v>109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70</v>
      </c>
      <c r="C57" s="177" t="s">
        <v>110</v>
      </c>
      <c r="D57" s="122"/>
      <c r="E57" s="122"/>
      <c r="F57" s="122"/>
      <c r="G57" s="122"/>
      <c r="H57" s="123"/>
      <c r="I57" s="65">
        <v>0.01</v>
      </c>
      <c r="J57" s="57">
        <f t="shared" si="0"/>
        <v>0</v>
      </c>
      <c r="K57" s="9"/>
      <c r="L57" s="58"/>
      <c r="M57" s="8" t="s">
        <v>111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73</v>
      </c>
      <c r="C58" s="177" t="s">
        <v>112</v>
      </c>
      <c r="D58" s="122"/>
      <c r="E58" s="122"/>
      <c r="F58" s="122"/>
      <c r="G58" s="122"/>
      <c r="H58" s="123"/>
      <c r="I58" s="52">
        <v>6.0000000000000001E-3</v>
      </c>
      <c r="J58" s="57">
        <f t="shared" si="0"/>
        <v>0</v>
      </c>
      <c r="K58" s="9"/>
      <c r="L58" s="58"/>
      <c r="M58" s="8" t="s">
        <v>113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75</v>
      </c>
      <c r="C59" s="177" t="s">
        <v>114</v>
      </c>
      <c r="D59" s="122"/>
      <c r="E59" s="122"/>
      <c r="F59" s="122"/>
      <c r="G59" s="122"/>
      <c r="H59" s="123"/>
      <c r="I59" s="52">
        <v>2E-3</v>
      </c>
      <c r="J59" s="57">
        <f t="shared" si="0"/>
        <v>0</v>
      </c>
      <c r="K59" s="9"/>
      <c r="L59" s="58"/>
      <c r="M59" s="8" t="s">
        <v>115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78</v>
      </c>
      <c r="C60" s="177" t="s">
        <v>116</v>
      </c>
      <c r="D60" s="122"/>
      <c r="E60" s="122"/>
      <c r="F60" s="122"/>
      <c r="G60" s="122"/>
      <c r="H60" s="123"/>
      <c r="I60" s="65">
        <v>0.08</v>
      </c>
      <c r="J60" s="57">
        <f t="shared" si="0"/>
        <v>0</v>
      </c>
      <c r="K60" s="9"/>
      <c r="L60" s="58"/>
      <c r="M60" s="8" t="s">
        <v>117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29" t="s">
        <v>118</v>
      </c>
      <c r="C61" s="122"/>
      <c r="D61" s="122"/>
      <c r="E61" s="122"/>
      <c r="F61" s="122"/>
      <c r="G61" s="122"/>
      <c r="H61" s="123"/>
      <c r="I61" s="66">
        <f t="shared" ref="I61:J61" si="1">SUM(I53:I60)</f>
        <v>0.34800000000000003</v>
      </c>
      <c r="J61" s="67">
        <f t="shared" si="1"/>
        <v>0</v>
      </c>
      <c r="K61" s="9"/>
      <c r="L61" s="58"/>
      <c r="M61" s="8" t="s">
        <v>119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85"/>
      <c r="C62" s="122"/>
      <c r="D62" s="122"/>
      <c r="E62" s="122"/>
      <c r="F62" s="122"/>
      <c r="G62" s="122"/>
      <c r="H62" s="122"/>
      <c r="I62" s="122"/>
      <c r="J62" s="141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29" t="s">
        <v>120</v>
      </c>
      <c r="C63" s="122"/>
      <c r="D63" s="122"/>
      <c r="E63" s="122"/>
      <c r="F63" s="122"/>
      <c r="G63" s="122"/>
      <c r="H63" s="122"/>
      <c r="I63" s="122"/>
      <c r="J63" s="141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121</v>
      </c>
      <c r="C64" s="142" t="s">
        <v>122</v>
      </c>
      <c r="D64" s="122"/>
      <c r="E64" s="122"/>
      <c r="F64" s="122"/>
      <c r="G64" s="122"/>
      <c r="H64" s="123"/>
      <c r="I64" s="150" t="s">
        <v>59</v>
      </c>
      <c r="J64" s="141"/>
      <c r="K64" s="6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87" t="s">
        <v>22</v>
      </c>
      <c r="C65" s="195" t="s">
        <v>123</v>
      </c>
      <c r="D65" s="69" t="s">
        <v>124</v>
      </c>
      <c r="E65" s="69" t="s">
        <v>125</v>
      </c>
      <c r="F65" s="69" t="s">
        <v>126</v>
      </c>
      <c r="G65" s="69" t="s">
        <v>127</v>
      </c>
      <c r="H65" s="69" t="s">
        <v>128</v>
      </c>
      <c r="I65" s="197">
        <f>IF(D66="N",0,(E66*F66*G66)-H66)</f>
        <v>0</v>
      </c>
      <c r="J65" s="198"/>
      <c r="K65" s="40"/>
      <c r="L65" s="8"/>
      <c r="M65" s="8" t="s">
        <v>129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96"/>
      <c r="AC65" s="154"/>
      <c r="AD65" s="196"/>
      <c r="AE65" s="154"/>
      <c r="AF65" s="196"/>
      <c r="AG65" s="154"/>
      <c r="AH65" s="8"/>
    </row>
    <row r="66" spans="1:34" ht="15" customHeight="1">
      <c r="A66" s="8"/>
      <c r="B66" s="188"/>
      <c r="C66" s="145"/>
      <c r="D66" s="69" t="s">
        <v>251</v>
      </c>
      <c r="E66" s="41">
        <v>0</v>
      </c>
      <c r="F66" s="69">
        <v>2</v>
      </c>
      <c r="G66" s="69">
        <v>26</v>
      </c>
      <c r="H66" s="41">
        <f>I31*0.06</f>
        <v>0</v>
      </c>
      <c r="I66" s="199">
        <f>IF(I65&gt;=0,I65,0)</f>
        <v>0</v>
      </c>
      <c r="J66" s="184"/>
      <c r="K66" s="40"/>
      <c r="L66" s="8"/>
      <c r="M66" s="8" t="s">
        <v>130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70"/>
      <c r="AC66" s="71"/>
      <c r="AD66" s="72"/>
      <c r="AE66" s="73"/>
      <c r="AF66" s="74"/>
      <c r="AG66" s="73"/>
      <c r="AH66" s="8"/>
    </row>
    <row r="67" spans="1:34" ht="15" customHeight="1">
      <c r="A67" s="8"/>
      <c r="B67" s="187" t="s">
        <v>25</v>
      </c>
      <c r="C67" s="189" t="s">
        <v>131</v>
      </c>
      <c r="D67" s="190"/>
      <c r="E67" s="69" t="s">
        <v>124</v>
      </c>
      <c r="F67" s="69" t="s">
        <v>125</v>
      </c>
      <c r="G67" s="69" t="s">
        <v>262</v>
      </c>
      <c r="H67" s="69" t="s">
        <v>128</v>
      </c>
      <c r="I67" s="193">
        <f>IF(E68="N",0,(F68*G68)-H68)</f>
        <v>0</v>
      </c>
      <c r="J67" s="132"/>
      <c r="K67" s="40"/>
      <c r="L67" s="8"/>
      <c r="M67" s="8" t="s">
        <v>132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5"/>
      <c r="AC67" s="76"/>
      <c r="AD67" s="75"/>
      <c r="AE67" s="77"/>
      <c r="AF67" s="75"/>
      <c r="AG67" s="77"/>
      <c r="AH67" s="8"/>
    </row>
    <row r="68" spans="1:34" ht="15" customHeight="1">
      <c r="A68" s="8"/>
      <c r="B68" s="188"/>
      <c r="C68" s="191"/>
      <c r="D68" s="192"/>
      <c r="E68" s="69" t="s">
        <v>251</v>
      </c>
      <c r="F68" s="41">
        <v>0</v>
      </c>
      <c r="G68" s="69">
        <v>1</v>
      </c>
      <c r="H68" s="41">
        <f>F68*G68*20%</f>
        <v>0</v>
      </c>
      <c r="I68" s="191"/>
      <c r="J68" s="194"/>
      <c r="K68" s="40"/>
      <c r="L68" s="8"/>
      <c r="M68" s="8" t="s">
        <v>133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8"/>
      <c r="AC68" s="79"/>
      <c r="AD68" s="78"/>
      <c r="AE68" s="80"/>
      <c r="AF68" s="78"/>
      <c r="AG68" s="80"/>
      <c r="AH68" s="8"/>
    </row>
    <row r="69" spans="1:34" ht="15" customHeight="1">
      <c r="A69" s="8"/>
      <c r="B69" s="26" t="s">
        <v>28</v>
      </c>
      <c r="C69" s="143" t="s">
        <v>134</v>
      </c>
      <c r="D69" s="122"/>
      <c r="E69" s="122"/>
      <c r="F69" s="122"/>
      <c r="G69" s="122"/>
      <c r="H69" s="123"/>
      <c r="I69" s="186">
        <v>0</v>
      </c>
      <c r="J69" s="141"/>
      <c r="K69" s="81"/>
      <c r="L69" s="8"/>
      <c r="M69" s="8" t="s">
        <v>135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2"/>
      <c r="AC69" s="82"/>
      <c r="AD69" s="82"/>
      <c r="AE69" s="82"/>
      <c r="AF69" s="82"/>
      <c r="AG69" s="82"/>
      <c r="AH69" s="8"/>
    </row>
    <row r="70" spans="1:34" ht="15" customHeight="1">
      <c r="A70" s="8"/>
      <c r="B70" s="26" t="s">
        <v>31</v>
      </c>
      <c r="C70" s="143" t="s">
        <v>263</v>
      </c>
      <c r="D70" s="122"/>
      <c r="E70" s="122"/>
      <c r="F70" s="122"/>
      <c r="G70" s="122"/>
      <c r="H70" s="123"/>
      <c r="I70" s="186">
        <v>0</v>
      </c>
      <c r="J70" s="141"/>
      <c r="K70" s="40"/>
      <c r="L70" s="8"/>
      <c r="M70" s="8" t="s">
        <v>137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2"/>
      <c r="AC70" s="82"/>
      <c r="AD70" s="82"/>
      <c r="AE70" s="82"/>
      <c r="AF70" s="82"/>
      <c r="AG70" s="82"/>
      <c r="AH70" s="8"/>
    </row>
    <row r="71" spans="1:34" ht="15" customHeight="1">
      <c r="A71" s="8"/>
      <c r="B71" s="26" t="s">
        <v>70</v>
      </c>
      <c r="C71" s="143" t="s">
        <v>264</v>
      </c>
      <c r="D71" s="122"/>
      <c r="E71" s="122"/>
      <c r="F71" s="122"/>
      <c r="G71" s="122"/>
      <c r="H71" s="123"/>
      <c r="I71" s="186">
        <v>0</v>
      </c>
      <c r="J71" s="141"/>
      <c r="K71" s="40"/>
      <c r="L71" s="8"/>
      <c r="M71" s="8" t="s">
        <v>138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2"/>
      <c r="AC71" s="82"/>
      <c r="AD71" s="82"/>
      <c r="AE71" s="82"/>
      <c r="AF71" s="82"/>
      <c r="AG71" s="82"/>
      <c r="AH71" s="8"/>
    </row>
    <row r="72" spans="1:34" ht="15" customHeight="1">
      <c r="A72" s="8"/>
      <c r="B72" s="26" t="s">
        <v>73</v>
      </c>
      <c r="C72" s="143" t="s">
        <v>265</v>
      </c>
      <c r="D72" s="122"/>
      <c r="E72" s="122"/>
      <c r="F72" s="122"/>
      <c r="G72" s="122"/>
      <c r="H72" s="123"/>
      <c r="I72" s="186">
        <v>0</v>
      </c>
      <c r="J72" s="141"/>
      <c r="K72" s="40"/>
      <c r="L72" s="8"/>
      <c r="M72" s="8" t="s">
        <v>139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2"/>
      <c r="AC72" s="82"/>
      <c r="AD72" s="82"/>
      <c r="AE72" s="82"/>
      <c r="AF72" s="82"/>
      <c r="AG72" s="82"/>
      <c r="AH72" s="8"/>
    </row>
    <row r="73" spans="1:34" ht="15" customHeight="1">
      <c r="A73" s="8"/>
      <c r="B73" s="26" t="s">
        <v>75</v>
      </c>
      <c r="C73" s="143" t="s">
        <v>136</v>
      </c>
      <c r="D73" s="122"/>
      <c r="E73" s="122"/>
      <c r="F73" s="122"/>
      <c r="G73" s="122"/>
      <c r="H73" s="123"/>
      <c r="I73" s="186">
        <v>0</v>
      </c>
      <c r="J73" s="141"/>
      <c r="K73" s="40"/>
      <c r="L73" s="8"/>
      <c r="M73" s="8" t="s">
        <v>140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2"/>
      <c r="AC73" s="82"/>
      <c r="AD73" s="82"/>
      <c r="AE73" s="82"/>
      <c r="AF73" s="82"/>
      <c r="AG73" s="82"/>
      <c r="AH73" s="8"/>
    </row>
    <row r="74" spans="1:34" ht="15" customHeight="1">
      <c r="A74" s="8"/>
      <c r="B74" s="129" t="s">
        <v>95</v>
      </c>
      <c r="C74" s="122"/>
      <c r="D74" s="122"/>
      <c r="E74" s="122"/>
      <c r="F74" s="122"/>
      <c r="G74" s="122"/>
      <c r="H74" s="123"/>
      <c r="I74" s="147">
        <f>SUM(I66:J73)</f>
        <v>0</v>
      </c>
      <c r="J74" s="141"/>
      <c r="K74" s="49"/>
      <c r="L74" s="8"/>
      <c r="M74" s="8" t="s">
        <v>141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49"/>
      <c r="C75" s="137"/>
      <c r="D75" s="137"/>
      <c r="E75" s="137"/>
      <c r="F75" s="137"/>
      <c r="G75" s="137"/>
      <c r="H75" s="137"/>
      <c r="I75" s="137"/>
      <c r="J75" s="138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1" t="s">
        <v>142</v>
      </c>
      <c r="C76" s="134"/>
      <c r="D76" s="134"/>
      <c r="E76" s="134"/>
      <c r="F76" s="134"/>
      <c r="G76" s="134"/>
      <c r="H76" s="134"/>
      <c r="I76" s="134"/>
      <c r="J76" s="135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2"/>
      <c r="C77" s="183"/>
      <c r="D77" s="183"/>
      <c r="E77" s="183"/>
      <c r="F77" s="183"/>
      <c r="G77" s="183"/>
      <c r="H77" s="183"/>
      <c r="I77" s="183"/>
      <c r="J77" s="184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2" t="s">
        <v>143</v>
      </c>
      <c r="D78" s="122"/>
      <c r="E78" s="122"/>
      <c r="F78" s="122"/>
      <c r="G78" s="122"/>
      <c r="H78" s="123"/>
      <c r="I78" s="150" t="s">
        <v>59</v>
      </c>
      <c r="J78" s="141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86</v>
      </c>
      <c r="C79" s="143" t="s">
        <v>144</v>
      </c>
      <c r="D79" s="122"/>
      <c r="E79" s="122"/>
      <c r="F79" s="122"/>
      <c r="G79" s="122"/>
      <c r="H79" s="123"/>
      <c r="I79" s="148">
        <f>I49</f>
        <v>0</v>
      </c>
      <c r="J79" s="141"/>
      <c r="K79" s="49"/>
      <c r="L79" s="8"/>
      <c r="M79" s="8" t="s">
        <v>145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98</v>
      </c>
      <c r="C80" s="143" t="s">
        <v>99</v>
      </c>
      <c r="D80" s="122"/>
      <c r="E80" s="122"/>
      <c r="F80" s="122"/>
      <c r="G80" s="122"/>
      <c r="H80" s="123"/>
      <c r="I80" s="148">
        <f>J61</f>
        <v>0</v>
      </c>
      <c r="J80" s="141"/>
      <c r="K80" s="49"/>
      <c r="L80" s="8"/>
      <c r="M80" s="8" t="s">
        <v>146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121</v>
      </c>
      <c r="C81" s="143" t="s">
        <v>122</v>
      </c>
      <c r="D81" s="122"/>
      <c r="E81" s="122"/>
      <c r="F81" s="122"/>
      <c r="G81" s="122"/>
      <c r="H81" s="123"/>
      <c r="I81" s="148">
        <f>I74</f>
        <v>0</v>
      </c>
      <c r="J81" s="141"/>
      <c r="K81" s="49"/>
      <c r="L81" s="8"/>
      <c r="M81" s="8" t="s">
        <v>147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29" t="s">
        <v>95</v>
      </c>
      <c r="C82" s="122"/>
      <c r="D82" s="122"/>
      <c r="E82" s="122"/>
      <c r="F82" s="122"/>
      <c r="G82" s="122"/>
      <c r="H82" s="123"/>
      <c r="I82" s="147">
        <f>SUM(I79:J81)</f>
        <v>0</v>
      </c>
      <c r="J82" s="141"/>
      <c r="K82" s="49"/>
      <c r="L82" s="8"/>
      <c r="M82" s="8" t="s">
        <v>148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49"/>
      <c r="C83" s="137"/>
      <c r="D83" s="137"/>
      <c r="E83" s="137"/>
      <c r="F83" s="137"/>
      <c r="G83" s="137"/>
      <c r="H83" s="137"/>
      <c r="I83" s="137"/>
      <c r="J83" s="138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0" t="s">
        <v>149</v>
      </c>
      <c r="C84" s="122"/>
      <c r="D84" s="122"/>
      <c r="E84" s="122"/>
      <c r="F84" s="122"/>
      <c r="G84" s="122"/>
      <c r="H84" s="122"/>
      <c r="I84" s="122"/>
      <c r="J84" s="141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2" t="s">
        <v>150</v>
      </c>
      <c r="D85" s="122"/>
      <c r="E85" s="122"/>
      <c r="F85" s="122"/>
      <c r="G85" s="122"/>
      <c r="H85" s="123"/>
      <c r="I85" s="50" t="s">
        <v>88</v>
      </c>
      <c r="J85" s="51" t="s">
        <v>59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22</v>
      </c>
      <c r="C86" s="177" t="s">
        <v>151</v>
      </c>
      <c r="D86" s="122"/>
      <c r="E86" s="122"/>
      <c r="F86" s="122"/>
      <c r="G86" s="122"/>
      <c r="H86" s="123"/>
      <c r="I86" s="55">
        <f>(1/12)*0.0555</f>
        <v>4.6249999999999998E-3</v>
      </c>
      <c r="J86" s="57">
        <f t="shared" ref="J86:J91" si="2">I86*$I$41</f>
        <v>0</v>
      </c>
      <c r="K86" s="49"/>
      <c r="L86" s="8"/>
      <c r="M86" s="8" t="s">
        <v>152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25</v>
      </c>
      <c r="C87" s="177" t="s">
        <v>153</v>
      </c>
      <c r="D87" s="122"/>
      <c r="E87" s="122"/>
      <c r="F87" s="122"/>
      <c r="G87" s="122"/>
      <c r="H87" s="123"/>
      <c r="I87" s="55">
        <f>I60*I86</f>
        <v>3.6999999999999999E-4</v>
      </c>
      <c r="J87" s="57">
        <f t="shared" si="2"/>
        <v>0</v>
      </c>
      <c r="K87" s="49"/>
      <c r="L87" s="8"/>
      <c r="M87" s="8" t="s">
        <v>154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28</v>
      </c>
      <c r="C88" s="177" t="s">
        <v>155</v>
      </c>
      <c r="D88" s="122"/>
      <c r="E88" s="122"/>
      <c r="F88" s="122"/>
      <c r="G88" s="122"/>
      <c r="H88" s="123"/>
      <c r="I88" s="55">
        <v>0.02</v>
      </c>
      <c r="J88" s="57">
        <f t="shared" si="2"/>
        <v>0</v>
      </c>
      <c r="K88" s="49"/>
      <c r="L88" s="83"/>
      <c r="M88" s="8" t="s">
        <v>272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31</v>
      </c>
      <c r="C89" s="177" t="s">
        <v>157</v>
      </c>
      <c r="D89" s="122"/>
      <c r="E89" s="122"/>
      <c r="F89" s="122"/>
      <c r="G89" s="122"/>
      <c r="H89" s="123"/>
      <c r="I89" s="55">
        <f>(7/30)/12</f>
        <v>1.9444444444444445E-2</v>
      </c>
      <c r="J89" s="57">
        <f t="shared" si="2"/>
        <v>0</v>
      </c>
      <c r="K89" s="49"/>
      <c r="L89" s="8"/>
      <c r="M89" s="8" t="s">
        <v>158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70</v>
      </c>
      <c r="C90" s="177" t="s">
        <v>159</v>
      </c>
      <c r="D90" s="122"/>
      <c r="E90" s="122"/>
      <c r="F90" s="122"/>
      <c r="G90" s="122"/>
      <c r="H90" s="123"/>
      <c r="I90" s="55">
        <f>I89*I61</f>
        <v>6.7666666666666674E-3</v>
      </c>
      <c r="J90" s="57">
        <f t="shared" si="2"/>
        <v>0</v>
      </c>
      <c r="K90" s="49"/>
      <c r="L90" s="8"/>
      <c r="M90" s="8" t="s">
        <v>160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73</v>
      </c>
      <c r="C91" s="177" t="s">
        <v>161</v>
      </c>
      <c r="D91" s="122"/>
      <c r="E91" s="122"/>
      <c r="F91" s="122"/>
      <c r="G91" s="122"/>
      <c r="H91" s="123"/>
      <c r="I91" s="55">
        <v>0.02</v>
      </c>
      <c r="J91" s="57">
        <f t="shared" si="2"/>
        <v>0</v>
      </c>
      <c r="K91" s="49"/>
      <c r="L91" s="8"/>
      <c r="M91" s="8" t="s">
        <v>162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29" t="s">
        <v>95</v>
      </c>
      <c r="C92" s="122"/>
      <c r="D92" s="122"/>
      <c r="E92" s="122"/>
      <c r="F92" s="122"/>
      <c r="G92" s="122"/>
      <c r="H92" s="123"/>
      <c r="I92" s="147">
        <f>SUM(J86:J91)</f>
        <v>0</v>
      </c>
      <c r="J92" s="141"/>
      <c r="K92" s="49"/>
      <c r="L92" s="8"/>
      <c r="M92" s="8" t="s">
        <v>163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85"/>
      <c r="C93" s="122"/>
      <c r="D93" s="122"/>
      <c r="E93" s="122"/>
      <c r="F93" s="122"/>
      <c r="G93" s="122"/>
      <c r="H93" s="122"/>
      <c r="I93" s="122"/>
      <c r="J93" s="141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0" t="s">
        <v>164</v>
      </c>
      <c r="C94" s="122"/>
      <c r="D94" s="122"/>
      <c r="E94" s="122"/>
      <c r="F94" s="122"/>
      <c r="G94" s="122"/>
      <c r="H94" s="122"/>
      <c r="I94" s="122"/>
      <c r="J94" s="141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29" t="s">
        <v>165</v>
      </c>
      <c r="C95" s="122"/>
      <c r="D95" s="122"/>
      <c r="E95" s="122"/>
      <c r="F95" s="122"/>
      <c r="G95" s="122"/>
      <c r="H95" s="122"/>
      <c r="I95" s="122"/>
      <c r="J95" s="141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166</v>
      </c>
      <c r="C96" s="142" t="s">
        <v>167</v>
      </c>
      <c r="D96" s="122"/>
      <c r="E96" s="122"/>
      <c r="F96" s="122"/>
      <c r="G96" s="122"/>
      <c r="H96" s="123"/>
      <c r="I96" s="50" t="s">
        <v>88</v>
      </c>
      <c r="J96" s="84" t="s">
        <v>59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22</v>
      </c>
      <c r="C97" s="177" t="s">
        <v>168</v>
      </c>
      <c r="D97" s="122"/>
      <c r="E97" s="122"/>
      <c r="F97" s="122"/>
      <c r="G97" s="122"/>
      <c r="H97" s="123"/>
      <c r="I97" s="52">
        <f>((1+1+1/3)*(1/12))/12</f>
        <v>1.6203703703703703E-2</v>
      </c>
      <c r="J97" s="53">
        <f t="shared" ref="J97:J102" si="3">I97*$I$41</f>
        <v>0</v>
      </c>
      <c r="K97" s="49"/>
      <c r="L97" s="8"/>
      <c r="M97" s="85" t="s">
        <v>169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25</v>
      </c>
      <c r="C98" s="177" t="s">
        <v>170</v>
      </c>
      <c r="D98" s="122"/>
      <c r="E98" s="122"/>
      <c r="F98" s="122"/>
      <c r="G98" s="122"/>
      <c r="H98" s="123"/>
      <c r="I98" s="52">
        <f>((1/30)/12)</f>
        <v>2.7777777777777779E-3</v>
      </c>
      <c r="J98" s="53">
        <f t="shared" si="3"/>
        <v>0</v>
      </c>
      <c r="K98" s="49"/>
      <c r="L98" s="8"/>
      <c r="M98" s="8" t="s">
        <v>171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28</v>
      </c>
      <c r="C99" s="177" t="s">
        <v>172</v>
      </c>
      <c r="D99" s="122"/>
      <c r="E99" s="122"/>
      <c r="F99" s="122"/>
      <c r="G99" s="122"/>
      <c r="H99" s="123"/>
      <c r="I99" s="52">
        <f>(5/365)*1.5%</f>
        <v>2.0547945205479451E-4</v>
      </c>
      <c r="J99" s="53">
        <f t="shared" si="3"/>
        <v>0</v>
      </c>
      <c r="K99" s="49"/>
      <c r="L99" s="8"/>
      <c r="M99" s="8" t="s">
        <v>173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31</v>
      </c>
      <c r="C100" s="177" t="s">
        <v>174</v>
      </c>
      <c r="D100" s="122"/>
      <c r="E100" s="122"/>
      <c r="F100" s="122"/>
      <c r="G100" s="122"/>
      <c r="H100" s="123"/>
      <c r="I100" s="52">
        <f>((15/30)/12*0.0078)</f>
        <v>3.2499999999999999E-4</v>
      </c>
      <c r="J100" s="53">
        <f t="shared" si="3"/>
        <v>0</v>
      </c>
      <c r="K100" s="49"/>
      <c r="L100" s="8"/>
      <c r="M100" s="8" t="s">
        <v>175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70</v>
      </c>
      <c r="C101" s="177" t="s">
        <v>176</v>
      </c>
      <c r="D101" s="122"/>
      <c r="E101" s="122"/>
      <c r="F101" s="122"/>
      <c r="G101" s="122"/>
      <c r="H101" s="123"/>
      <c r="I101" s="86">
        <v>5.5000000000000003E-4</v>
      </c>
      <c r="J101" s="53">
        <f t="shared" si="3"/>
        <v>0</v>
      </c>
      <c r="K101" s="49"/>
      <c r="L101" s="8"/>
      <c r="M101" s="8" t="s">
        <v>177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73</v>
      </c>
      <c r="C102" s="177" t="s">
        <v>178</v>
      </c>
      <c r="D102" s="122"/>
      <c r="E102" s="122"/>
      <c r="F102" s="122"/>
      <c r="G102" s="122"/>
      <c r="H102" s="123"/>
      <c r="I102" s="52">
        <f>(5.96/30)/12</f>
        <v>1.6555555555555556E-2</v>
      </c>
      <c r="J102" s="53">
        <f t="shared" si="3"/>
        <v>0</v>
      </c>
      <c r="K102" s="49"/>
      <c r="L102" s="8"/>
      <c r="M102" s="8" t="s">
        <v>179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29" t="s">
        <v>95</v>
      </c>
      <c r="C103" s="122"/>
      <c r="D103" s="122"/>
      <c r="E103" s="122"/>
      <c r="F103" s="122"/>
      <c r="G103" s="122"/>
      <c r="H103" s="123"/>
      <c r="I103" s="87">
        <f t="shared" ref="I103:J103" si="4">SUM(I97:I102)</f>
        <v>3.6617516489091825E-2</v>
      </c>
      <c r="J103" s="88">
        <f t="shared" si="4"/>
        <v>0</v>
      </c>
      <c r="K103" s="49"/>
      <c r="L103" s="8"/>
      <c r="M103" s="8" t="s">
        <v>163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49"/>
      <c r="C104" s="137"/>
      <c r="D104" s="137"/>
      <c r="E104" s="137"/>
      <c r="F104" s="137"/>
      <c r="G104" s="137"/>
      <c r="H104" s="137"/>
      <c r="I104" s="137"/>
      <c r="J104" s="138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29" t="s">
        <v>180</v>
      </c>
      <c r="C105" s="122"/>
      <c r="D105" s="122"/>
      <c r="E105" s="122"/>
      <c r="F105" s="122"/>
      <c r="G105" s="122"/>
      <c r="H105" s="122"/>
      <c r="I105" s="122"/>
      <c r="J105" s="141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181</v>
      </c>
      <c r="C106" s="142" t="s">
        <v>182</v>
      </c>
      <c r="D106" s="122"/>
      <c r="E106" s="122"/>
      <c r="F106" s="122"/>
      <c r="G106" s="122"/>
      <c r="H106" s="123"/>
      <c r="I106" s="50" t="s">
        <v>88</v>
      </c>
      <c r="J106" s="84" t="s">
        <v>59</v>
      </c>
      <c r="K106" s="49"/>
      <c r="L106" s="8"/>
      <c r="M106" s="8"/>
      <c r="N106" s="8" t="s">
        <v>183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22</v>
      </c>
      <c r="C107" s="177" t="s">
        <v>184</v>
      </c>
      <c r="D107" s="122"/>
      <c r="E107" s="122"/>
      <c r="F107" s="122"/>
      <c r="G107" s="122"/>
      <c r="H107" s="123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29" t="s">
        <v>95</v>
      </c>
      <c r="C108" s="122"/>
      <c r="D108" s="122"/>
      <c r="E108" s="122"/>
      <c r="F108" s="122"/>
      <c r="G108" s="122"/>
      <c r="H108" s="123"/>
      <c r="I108" s="147">
        <f>SUM(J104:J107)</f>
        <v>0</v>
      </c>
      <c r="J108" s="141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80"/>
      <c r="C109" s="134"/>
      <c r="D109" s="134"/>
      <c r="E109" s="134"/>
      <c r="F109" s="134"/>
      <c r="G109" s="134"/>
      <c r="H109" s="134"/>
      <c r="I109" s="134"/>
      <c r="J109" s="135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1" t="s">
        <v>185</v>
      </c>
      <c r="C110" s="134"/>
      <c r="D110" s="134"/>
      <c r="E110" s="134"/>
      <c r="F110" s="134"/>
      <c r="G110" s="134"/>
      <c r="H110" s="134"/>
      <c r="I110" s="134"/>
      <c r="J110" s="135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2"/>
      <c r="C111" s="183"/>
      <c r="D111" s="183"/>
      <c r="E111" s="183"/>
      <c r="F111" s="183"/>
      <c r="G111" s="183"/>
      <c r="H111" s="183"/>
      <c r="I111" s="183"/>
      <c r="J111" s="184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2" t="s">
        <v>143</v>
      </c>
      <c r="D112" s="122"/>
      <c r="E112" s="122"/>
      <c r="F112" s="122"/>
      <c r="G112" s="122"/>
      <c r="H112" s="123"/>
      <c r="I112" s="150" t="s">
        <v>59</v>
      </c>
      <c r="J112" s="141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166</v>
      </c>
      <c r="C113" s="143" t="s">
        <v>186</v>
      </c>
      <c r="D113" s="122"/>
      <c r="E113" s="122"/>
      <c r="F113" s="122"/>
      <c r="G113" s="122"/>
      <c r="H113" s="123"/>
      <c r="I113" s="148">
        <f>J103</f>
        <v>0</v>
      </c>
      <c r="J113" s="141"/>
      <c r="K113" s="49"/>
      <c r="L113" s="8"/>
      <c r="M113" s="8" t="s">
        <v>187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181</v>
      </c>
      <c r="C114" s="143" t="s">
        <v>182</v>
      </c>
      <c r="D114" s="122"/>
      <c r="E114" s="122"/>
      <c r="F114" s="122"/>
      <c r="G114" s="122"/>
      <c r="H114" s="123"/>
      <c r="I114" s="148">
        <f>I108</f>
        <v>0</v>
      </c>
      <c r="J114" s="141"/>
      <c r="K114" s="49"/>
      <c r="L114" s="8"/>
      <c r="M114" s="8" t="s">
        <v>188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29" t="s">
        <v>95</v>
      </c>
      <c r="C115" s="122"/>
      <c r="D115" s="122"/>
      <c r="E115" s="122"/>
      <c r="F115" s="122"/>
      <c r="G115" s="122"/>
      <c r="H115" s="123"/>
      <c r="I115" s="147">
        <f>SUM(I113:J114)</f>
        <v>0</v>
      </c>
      <c r="J115" s="141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49"/>
      <c r="C116" s="137"/>
      <c r="D116" s="137"/>
      <c r="E116" s="137"/>
      <c r="F116" s="137"/>
      <c r="G116" s="137"/>
      <c r="H116" s="137"/>
      <c r="I116" s="137"/>
      <c r="J116" s="138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0" t="s">
        <v>189</v>
      </c>
      <c r="C117" s="122"/>
      <c r="D117" s="122"/>
      <c r="E117" s="122"/>
      <c r="F117" s="122"/>
      <c r="G117" s="122"/>
      <c r="H117" s="122"/>
      <c r="I117" s="122"/>
      <c r="J117" s="141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2" t="s">
        <v>190</v>
      </c>
      <c r="D118" s="122"/>
      <c r="E118" s="122"/>
      <c r="F118" s="122"/>
      <c r="G118" s="122"/>
      <c r="H118" s="123"/>
      <c r="I118" s="150" t="s">
        <v>59</v>
      </c>
      <c r="J118" s="141"/>
      <c r="K118" s="68"/>
      <c r="L118" s="8"/>
      <c r="M118" s="8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22</v>
      </c>
      <c r="C119" s="143" t="s">
        <v>191</v>
      </c>
      <c r="D119" s="122"/>
      <c r="E119" s="122"/>
      <c r="F119" s="122"/>
      <c r="G119" s="122"/>
      <c r="H119" s="123"/>
      <c r="I119" s="146">
        <v>0</v>
      </c>
      <c r="J119" s="141"/>
      <c r="K119" s="40"/>
      <c r="L119" s="8"/>
      <c r="M119" s="89" t="s">
        <v>192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25</v>
      </c>
      <c r="C120" s="143" t="s">
        <v>193</v>
      </c>
      <c r="D120" s="122"/>
      <c r="E120" s="122"/>
      <c r="F120" s="122"/>
      <c r="G120" s="122"/>
      <c r="H120" s="123"/>
      <c r="I120" s="146">
        <v>0</v>
      </c>
      <c r="J120" s="141"/>
      <c r="K120" s="40"/>
      <c r="L120" s="34"/>
      <c r="M120" s="89" t="s">
        <v>192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28</v>
      </c>
      <c r="C121" s="143" t="s">
        <v>194</v>
      </c>
      <c r="D121" s="122"/>
      <c r="E121" s="122"/>
      <c r="F121" s="122"/>
      <c r="G121" s="122"/>
      <c r="H121" s="123"/>
      <c r="I121" s="146">
        <v>0</v>
      </c>
      <c r="J121" s="141"/>
      <c r="K121" s="40"/>
      <c r="L121" s="8"/>
      <c r="M121" s="89" t="s">
        <v>192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31</v>
      </c>
      <c r="C122" s="143" t="s">
        <v>195</v>
      </c>
      <c r="D122" s="122"/>
      <c r="E122" s="122"/>
      <c r="F122" s="122"/>
      <c r="G122" s="122"/>
      <c r="H122" s="123"/>
      <c r="I122" s="146">
        <v>0</v>
      </c>
      <c r="J122" s="141"/>
      <c r="K122" s="40"/>
      <c r="L122" s="8"/>
      <c r="M122" s="89" t="s">
        <v>192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29" t="s">
        <v>118</v>
      </c>
      <c r="C123" s="122"/>
      <c r="D123" s="122"/>
      <c r="E123" s="122"/>
      <c r="F123" s="122"/>
      <c r="G123" s="122"/>
      <c r="H123" s="123"/>
      <c r="I123" s="147">
        <f>SUM(I119:J122)</f>
        <v>0</v>
      </c>
      <c r="J123" s="141"/>
      <c r="K123" s="90"/>
      <c r="L123" s="8"/>
      <c r="M123" s="9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92"/>
      <c r="B124" s="139"/>
      <c r="C124" s="134"/>
      <c r="D124" s="134"/>
      <c r="E124" s="134"/>
      <c r="F124" s="134"/>
      <c r="G124" s="134"/>
      <c r="H124" s="134"/>
      <c r="I124" s="134"/>
      <c r="J124" s="135"/>
      <c r="K124" s="93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92"/>
      <c r="B125" s="140" t="s">
        <v>196</v>
      </c>
      <c r="C125" s="122"/>
      <c r="D125" s="122"/>
      <c r="E125" s="122"/>
      <c r="F125" s="122"/>
      <c r="G125" s="122"/>
      <c r="H125" s="122"/>
      <c r="I125" s="122"/>
      <c r="J125" s="141"/>
      <c r="K125" s="9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92"/>
      <c r="B126" s="31">
        <v>6</v>
      </c>
      <c r="C126" s="142" t="s">
        <v>197</v>
      </c>
      <c r="D126" s="122"/>
      <c r="E126" s="122"/>
      <c r="F126" s="122"/>
      <c r="G126" s="122"/>
      <c r="H126" s="123"/>
      <c r="I126" s="50" t="s">
        <v>88</v>
      </c>
      <c r="J126" s="84" t="s">
        <v>59</v>
      </c>
      <c r="K126" s="95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92"/>
      <c r="B127" s="35" t="s">
        <v>22</v>
      </c>
      <c r="C127" s="143" t="s">
        <v>198</v>
      </c>
      <c r="D127" s="122"/>
      <c r="E127" s="122"/>
      <c r="F127" s="122"/>
      <c r="G127" s="122"/>
      <c r="H127" s="123"/>
      <c r="I127" s="55">
        <v>0.02</v>
      </c>
      <c r="J127" s="96">
        <f>I144*I127</f>
        <v>0</v>
      </c>
      <c r="K127" s="43"/>
      <c r="L127" s="34"/>
      <c r="M127" s="12" t="s">
        <v>199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92"/>
      <c r="B128" s="35" t="s">
        <v>25</v>
      </c>
      <c r="C128" s="143" t="s">
        <v>200</v>
      </c>
      <c r="D128" s="122"/>
      <c r="E128" s="122"/>
      <c r="F128" s="122"/>
      <c r="G128" s="122"/>
      <c r="H128" s="123"/>
      <c r="I128" s="55">
        <v>0.02</v>
      </c>
      <c r="J128" s="96">
        <f>(J127+I144)*I128</f>
        <v>0</v>
      </c>
      <c r="K128" s="43"/>
      <c r="L128" s="34"/>
      <c r="M128" s="12" t="s">
        <v>201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92"/>
      <c r="B129" s="35" t="s">
        <v>28</v>
      </c>
      <c r="C129" s="143" t="s">
        <v>202</v>
      </c>
      <c r="D129" s="122"/>
      <c r="E129" s="122"/>
      <c r="F129" s="122"/>
      <c r="G129" s="122"/>
      <c r="H129" s="123"/>
      <c r="I129" s="55">
        <f>SUM(I130:I133)</f>
        <v>8.6499999999999994E-2</v>
      </c>
      <c r="J129" s="96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128" t="s">
        <v>203</v>
      </c>
      <c r="C130" s="123"/>
      <c r="D130" s="144" t="s">
        <v>204</v>
      </c>
      <c r="E130" s="36" t="s">
        <v>205</v>
      </c>
      <c r="F130" s="37"/>
      <c r="G130" s="37"/>
      <c r="H130" s="97"/>
      <c r="I130" s="55">
        <v>6.4999999999999997E-3</v>
      </c>
      <c r="J130" s="96">
        <f>((I144+J127+J128)/(1-(I129)))*I130</f>
        <v>0</v>
      </c>
      <c r="K130" s="43"/>
      <c r="L130" s="34"/>
      <c r="M130" s="98" t="s">
        <v>206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128" t="s">
        <v>207</v>
      </c>
      <c r="C131" s="123"/>
      <c r="D131" s="145"/>
      <c r="E131" s="36" t="s">
        <v>208</v>
      </c>
      <c r="F131" s="37"/>
      <c r="G131" s="37"/>
      <c r="H131" s="97"/>
      <c r="I131" s="99">
        <v>0.03</v>
      </c>
      <c r="J131" s="96">
        <f>((I144+J127+J128)/(1-(I129)))*I131</f>
        <v>0</v>
      </c>
      <c r="K131" s="43"/>
      <c r="L131" s="34"/>
      <c r="M131" s="98" t="s">
        <v>209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128" t="s">
        <v>210</v>
      </c>
      <c r="C132" s="123"/>
      <c r="D132" s="100" t="s">
        <v>211</v>
      </c>
      <c r="E132" s="36" t="s">
        <v>212</v>
      </c>
      <c r="F132" s="37"/>
      <c r="G132" s="37"/>
      <c r="H132" s="97"/>
      <c r="I132" s="55">
        <v>0.05</v>
      </c>
      <c r="J132" s="96">
        <f>((I144+J127+J128)/(1-(I129)))*I132</f>
        <v>0</v>
      </c>
      <c r="K132" s="43"/>
      <c r="L132" s="34"/>
      <c r="M132" s="98" t="s">
        <v>213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128" t="s">
        <v>214</v>
      </c>
      <c r="C133" s="123"/>
      <c r="D133" s="100" t="s">
        <v>215</v>
      </c>
      <c r="E133" s="36"/>
      <c r="F133" s="37"/>
      <c r="G133" s="37"/>
      <c r="H133" s="97"/>
      <c r="I133" s="55">
        <v>0</v>
      </c>
      <c r="J133" s="96">
        <f>((I144+J127+J128)/(1-(I129)))*I133</f>
        <v>0</v>
      </c>
      <c r="K133" s="43"/>
      <c r="L133" s="34"/>
      <c r="M133" s="98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29" t="s">
        <v>118</v>
      </c>
      <c r="C134" s="122"/>
      <c r="D134" s="122"/>
      <c r="E134" s="122"/>
      <c r="F134" s="122"/>
      <c r="G134" s="122"/>
      <c r="H134" s="123"/>
      <c r="I134" s="101"/>
      <c r="J134" s="67">
        <f>SUM(J127:J133)</f>
        <v>0</v>
      </c>
      <c r="K134" s="102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130"/>
      <c r="C135" s="131"/>
      <c r="D135" s="131"/>
      <c r="E135" s="131"/>
      <c r="F135" s="131"/>
      <c r="G135" s="131"/>
      <c r="H135" s="131"/>
      <c r="I135" s="131"/>
      <c r="J135" s="132"/>
      <c r="K135" s="103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133" t="s">
        <v>216</v>
      </c>
      <c r="C136" s="134"/>
      <c r="D136" s="134"/>
      <c r="E136" s="134"/>
      <c r="F136" s="134"/>
      <c r="G136" s="134"/>
      <c r="H136" s="134"/>
      <c r="I136" s="134"/>
      <c r="J136" s="135"/>
      <c r="K136" s="10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136"/>
      <c r="C137" s="137"/>
      <c r="D137" s="137"/>
      <c r="E137" s="137"/>
      <c r="F137" s="137"/>
      <c r="G137" s="137"/>
      <c r="H137" s="137"/>
      <c r="I137" s="137"/>
      <c r="J137" s="138"/>
      <c r="K137" s="103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78" t="s">
        <v>217</v>
      </c>
      <c r="C138" s="122"/>
      <c r="D138" s="122"/>
      <c r="E138" s="122"/>
      <c r="F138" s="122"/>
      <c r="G138" s="122"/>
      <c r="H138" s="123"/>
      <c r="I138" s="179" t="s">
        <v>59</v>
      </c>
      <c r="J138" s="141"/>
      <c r="K138" s="105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22</v>
      </c>
      <c r="C139" s="143" t="s">
        <v>218</v>
      </c>
      <c r="D139" s="122"/>
      <c r="E139" s="122"/>
      <c r="F139" s="122"/>
      <c r="G139" s="122"/>
      <c r="H139" s="123"/>
      <c r="I139" s="148">
        <f>I41</f>
        <v>0</v>
      </c>
      <c r="J139" s="141"/>
      <c r="K139" s="43"/>
      <c r="L139" s="34"/>
      <c r="M139" s="12" t="s">
        <v>219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25</v>
      </c>
      <c r="C140" s="143" t="s">
        <v>220</v>
      </c>
      <c r="D140" s="122"/>
      <c r="E140" s="122"/>
      <c r="F140" s="122"/>
      <c r="G140" s="122"/>
      <c r="H140" s="123"/>
      <c r="I140" s="148">
        <f>I82</f>
        <v>0</v>
      </c>
      <c r="J140" s="141"/>
      <c r="K140" s="43"/>
      <c r="L140" s="34"/>
      <c r="M140" s="12" t="s">
        <v>221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28</v>
      </c>
      <c r="C141" s="143" t="s">
        <v>222</v>
      </c>
      <c r="D141" s="122"/>
      <c r="E141" s="122"/>
      <c r="F141" s="122"/>
      <c r="G141" s="122"/>
      <c r="H141" s="123"/>
      <c r="I141" s="148">
        <f>I92</f>
        <v>0</v>
      </c>
      <c r="J141" s="141"/>
      <c r="K141" s="43"/>
      <c r="L141" s="34"/>
      <c r="M141" s="12" t="s">
        <v>223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31</v>
      </c>
      <c r="C142" s="143" t="s">
        <v>224</v>
      </c>
      <c r="D142" s="122"/>
      <c r="E142" s="122"/>
      <c r="F142" s="122"/>
      <c r="G142" s="122"/>
      <c r="H142" s="123"/>
      <c r="I142" s="148">
        <f>I115</f>
        <v>0</v>
      </c>
      <c r="J142" s="141"/>
      <c r="K142" s="43"/>
      <c r="L142" s="34"/>
      <c r="M142" s="12" t="s">
        <v>225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70</v>
      </c>
      <c r="C143" s="143" t="s">
        <v>226</v>
      </c>
      <c r="D143" s="122"/>
      <c r="E143" s="122"/>
      <c r="F143" s="122"/>
      <c r="G143" s="122"/>
      <c r="H143" s="123"/>
      <c r="I143" s="148">
        <f>I123</f>
        <v>0</v>
      </c>
      <c r="J143" s="141"/>
      <c r="K143" s="43"/>
      <c r="L143" s="34"/>
      <c r="M143" s="12" t="s">
        <v>227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29" t="s">
        <v>228</v>
      </c>
      <c r="C144" s="122"/>
      <c r="D144" s="122"/>
      <c r="E144" s="122"/>
      <c r="F144" s="122"/>
      <c r="G144" s="122"/>
      <c r="H144" s="123"/>
      <c r="I144" s="147">
        <f>SUM(I139:J143)</f>
        <v>0</v>
      </c>
      <c r="J144" s="141"/>
      <c r="K144" s="102"/>
      <c r="L144" s="34"/>
      <c r="M144" s="12" t="s">
        <v>141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73</v>
      </c>
      <c r="C145" s="143" t="s">
        <v>229</v>
      </c>
      <c r="D145" s="122"/>
      <c r="E145" s="122"/>
      <c r="F145" s="122"/>
      <c r="G145" s="122"/>
      <c r="H145" s="123"/>
      <c r="I145" s="148">
        <f>J134</f>
        <v>0</v>
      </c>
      <c r="J145" s="141"/>
      <c r="K145" s="43"/>
      <c r="L145" s="34"/>
      <c r="M145" s="12" t="s">
        <v>230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71" t="s">
        <v>231</v>
      </c>
      <c r="C146" s="172"/>
      <c r="D146" s="172"/>
      <c r="E146" s="172"/>
      <c r="F146" s="172"/>
      <c r="G146" s="172"/>
      <c r="H146" s="173"/>
      <c r="I146" s="174">
        <f>I144+I145</f>
        <v>0</v>
      </c>
      <c r="J146" s="175"/>
      <c r="K146" s="102"/>
      <c r="L146" s="34"/>
      <c r="M146" s="12" t="s">
        <v>232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76"/>
      <c r="C147" s="137"/>
      <c r="D147" s="137"/>
      <c r="E147" s="137"/>
      <c r="F147" s="137"/>
      <c r="G147" s="137"/>
      <c r="H147" s="137"/>
      <c r="I147" s="137"/>
      <c r="J147" s="137"/>
      <c r="K147" s="103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57" t="s">
        <v>233</v>
      </c>
      <c r="C148" s="134"/>
      <c r="D148" s="134"/>
      <c r="E148" s="134"/>
      <c r="F148" s="134"/>
      <c r="G148" s="134"/>
      <c r="H148" s="134"/>
      <c r="I148" s="134"/>
      <c r="J148" s="158"/>
      <c r="K148" s="10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6"/>
      <c r="C149" s="34"/>
      <c r="D149" s="34"/>
      <c r="E149" s="34"/>
      <c r="F149" s="34"/>
      <c r="G149" s="34"/>
      <c r="H149" s="34"/>
      <c r="I149" s="34"/>
      <c r="J149" s="34"/>
      <c r="K149" s="103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25" t="s">
        <v>234</v>
      </c>
      <c r="C150" s="123"/>
      <c r="D150" s="107" t="s">
        <v>235</v>
      </c>
      <c r="E150" s="107" t="s">
        <v>236</v>
      </c>
      <c r="F150" s="170" t="s">
        <v>237</v>
      </c>
      <c r="G150" s="123"/>
      <c r="H150" s="107" t="s">
        <v>238</v>
      </c>
      <c r="I150" s="170" t="s">
        <v>239</v>
      </c>
      <c r="J150" s="123"/>
      <c r="K150" s="103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63" t="str">
        <f>I23</f>
        <v>Posto de Serviço</v>
      </c>
      <c r="C151" s="123"/>
      <c r="D151" s="108">
        <f>I146</f>
        <v>0</v>
      </c>
      <c r="E151" s="38">
        <v>1</v>
      </c>
      <c r="F151" s="162">
        <f>D151*E151</f>
        <v>0</v>
      </c>
      <c r="G151" s="123"/>
      <c r="H151" s="61">
        <f>I16</f>
        <v>1</v>
      </c>
      <c r="I151" s="164">
        <f>F151*H151</f>
        <v>0</v>
      </c>
      <c r="J151" s="123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65" t="s">
        <v>240</v>
      </c>
      <c r="C152" s="122"/>
      <c r="D152" s="122"/>
      <c r="E152" s="122"/>
      <c r="F152" s="122"/>
      <c r="G152" s="122"/>
      <c r="H152" s="123"/>
      <c r="I152" s="156">
        <f>I151</f>
        <v>0</v>
      </c>
      <c r="J152" s="123"/>
      <c r="K152" s="109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66" t="s">
        <v>241</v>
      </c>
      <c r="C153" s="122"/>
      <c r="D153" s="122"/>
      <c r="E153" s="122"/>
      <c r="F153" s="122"/>
      <c r="G153" s="122"/>
      <c r="H153" s="123"/>
      <c r="I153" s="156"/>
      <c r="J153" s="123"/>
      <c r="K153" s="109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155" t="s">
        <v>242</v>
      </c>
      <c r="C154" s="122"/>
      <c r="D154" s="122"/>
      <c r="E154" s="122"/>
      <c r="F154" s="122"/>
      <c r="G154" s="122"/>
      <c r="H154" s="123"/>
      <c r="I154" s="156">
        <f>I152+I153</f>
        <v>0</v>
      </c>
      <c r="J154" s="123"/>
      <c r="K154" s="109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10"/>
      <c r="C155" s="12"/>
      <c r="D155" s="111"/>
      <c r="E155" s="34"/>
      <c r="F155" s="34"/>
      <c r="G155" s="34"/>
      <c r="H155" s="34"/>
      <c r="I155" s="34"/>
      <c r="J155" s="34"/>
      <c r="K155" s="109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57" t="s">
        <v>243</v>
      </c>
      <c r="C156" s="134"/>
      <c r="D156" s="134"/>
      <c r="E156" s="134"/>
      <c r="F156" s="134"/>
      <c r="G156" s="134"/>
      <c r="H156" s="134"/>
      <c r="I156" s="134"/>
      <c r="J156" s="158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6"/>
      <c r="C157" s="34"/>
      <c r="D157" s="34"/>
      <c r="E157" s="34"/>
      <c r="F157" s="34"/>
      <c r="G157" s="34"/>
      <c r="H157" s="34"/>
      <c r="I157" s="34"/>
      <c r="J157" s="34"/>
      <c r="K157" s="109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159" t="s">
        <v>244</v>
      </c>
      <c r="C158" s="122"/>
      <c r="D158" s="122"/>
      <c r="E158" s="122"/>
      <c r="F158" s="122"/>
      <c r="G158" s="122"/>
      <c r="H158" s="122"/>
      <c r="I158" s="122"/>
      <c r="J158" s="123"/>
      <c r="K158" s="102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160" t="s">
        <v>245</v>
      </c>
      <c r="C159" s="122"/>
      <c r="D159" s="122"/>
      <c r="E159" s="122"/>
      <c r="F159" s="122"/>
      <c r="G159" s="122"/>
      <c r="H159" s="123"/>
      <c r="I159" s="161" t="s">
        <v>246</v>
      </c>
      <c r="J159" s="123"/>
      <c r="K159" s="103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67" t="s">
        <v>247</v>
      </c>
      <c r="C160" s="122"/>
      <c r="D160" s="122"/>
      <c r="E160" s="122"/>
      <c r="F160" s="122"/>
      <c r="G160" s="122"/>
      <c r="H160" s="123"/>
      <c r="I160" s="162">
        <f>I154</f>
        <v>0</v>
      </c>
      <c r="J160" s="123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67" t="s">
        <v>248</v>
      </c>
      <c r="C161" s="122"/>
      <c r="D161" s="122"/>
      <c r="E161" s="122"/>
      <c r="F161" s="122"/>
      <c r="G161" s="122"/>
      <c r="H161" s="123"/>
      <c r="I161" s="168">
        <f>H12</f>
        <v>30</v>
      </c>
      <c r="J161" s="169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151" t="s">
        <v>249</v>
      </c>
      <c r="C162" s="122"/>
      <c r="D162" s="122"/>
      <c r="E162" s="122"/>
      <c r="F162" s="122"/>
      <c r="G162" s="122"/>
      <c r="H162" s="152"/>
      <c r="I162" s="153">
        <f>I160*I161</f>
        <v>0</v>
      </c>
      <c r="J162" s="15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:J1"/>
    <mergeCell ref="B2:J2"/>
    <mergeCell ref="E3:H3"/>
    <mergeCell ref="E4:F4"/>
    <mergeCell ref="B6:J6"/>
    <mergeCell ref="B7:J7"/>
    <mergeCell ref="B8:J8"/>
    <mergeCell ref="C9:G9"/>
    <mergeCell ref="H9:J9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RESUMO</vt:lpstr>
      <vt:lpstr>AUX. AGROPEC</vt:lpstr>
      <vt:lpstr>AUX. AGROPEC - I40%</vt:lpstr>
      <vt:lpstr>AUX. AGROPEC - I20%</vt:lpstr>
      <vt:lpstr>AUX. AGROPEC - VOLANTE</vt:lpstr>
      <vt:lpstr>TRAB. IRRIG. E DREN.</vt:lpstr>
      <vt:lpstr>OP. DE MAQ. RAÇÃO</vt:lpstr>
      <vt:lpstr>TRATOR. AGRIC</vt:lpstr>
      <vt:lpstr>ENCARREGADO</vt:lpstr>
      <vt:lpstr>DETALHAMENTO HORAS EXTRAS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Joseane Salles Valero</dc:creator>
  <cp:lastModifiedBy>UFERSA</cp:lastModifiedBy>
  <cp:lastPrinted>2023-02-03T17:00:00Z</cp:lastPrinted>
  <dcterms:created xsi:type="dcterms:W3CDTF">2016-06-22T19:00:36Z</dcterms:created>
  <dcterms:modified xsi:type="dcterms:W3CDTF">2023-02-06T17:05:50Z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UFSC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