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naldo\Vila feminina_lab\Orçamento com data atualizada\"/>
    </mc:Choice>
  </mc:AlternateContent>
  <xr:revisionPtr revIDLastSave="0" documentId="8_{5E43364D-2E74-4796-B3D7-691EBDCF3490}" xr6:coauthVersionLast="45" xr6:coauthVersionMax="45" xr10:uidLastSave="{00000000-0000-0000-0000-000000000000}"/>
  <bookViews>
    <workbookView xWindow="20370" yWindow="-120" windowWidth="29040" windowHeight="15840" xr2:uid="{38AA5204-C37C-4A02-AAD2-CD1D0FACFB34}"/>
  </bookViews>
  <sheets>
    <sheet name="Planilha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C37" i="1" s="1"/>
  <c r="I36" i="1" s="1"/>
  <c r="I35" i="1" s="1"/>
  <c r="C29" i="1"/>
  <c r="I30" i="1" s="1"/>
  <c r="C27" i="1"/>
  <c r="F28" i="1" s="1"/>
  <c r="C25" i="1"/>
  <c r="I26" i="1" s="1"/>
  <c r="C23" i="1"/>
  <c r="G24" i="1" s="1"/>
  <c r="C21" i="1"/>
  <c r="I22" i="1" s="1"/>
  <c r="E20" i="1"/>
  <c r="C19" i="1"/>
  <c r="G20" i="1" s="1"/>
  <c r="C17" i="1"/>
  <c r="I18" i="1" s="1"/>
  <c r="H16" i="1"/>
  <c r="C15" i="1"/>
  <c r="I16" i="1" s="1"/>
  <c r="C13" i="1"/>
  <c r="G14" i="1" s="1"/>
  <c r="C11" i="1"/>
  <c r="H12" i="1" s="1"/>
  <c r="F10" i="1"/>
  <c r="C9" i="1"/>
  <c r="H10" i="1" s="1"/>
  <c r="D8" i="1"/>
  <c r="C7" i="1"/>
  <c r="E8" i="1" s="1"/>
  <c r="D6" i="1"/>
  <c r="C5" i="1"/>
  <c r="E6" i="1" s="1"/>
  <c r="F34" i="1" l="1"/>
  <c r="F20" i="1"/>
  <c r="F26" i="1"/>
  <c r="D32" i="1"/>
  <c r="D34" i="1" s="1"/>
  <c r="E32" i="1"/>
  <c r="E34" i="1" s="1"/>
  <c r="F32" i="1"/>
  <c r="G32" i="1"/>
  <c r="G34" i="1" s="1"/>
  <c r="H32" i="1"/>
  <c r="H34" i="1" s="1"/>
  <c r="G12" i="1"/>
  <c r="F24" i="1"/>
  <c r="G30" i="1"/>
  <c r="I32" i="1"/>
  <c r="I34" i="1" s="1"/>
  <c r="I33" i="1" s="1"/>
  <c r="E36" i="1" l="1"/>
  <c r="E35" i="1" s="1"/>
  <c r="E33" i="1"/>
  <c r="G33" i="1"/>
  <c r="H33" i="1"/>
  <c r="F33" i="1"/>
  <c r="D33" i="1"/>
  <c r="D36" i="1"/>
  <c r="D35" i="1" s="1"/>
  <c r="F36" i="1" l="1"/>
  <c r="F35" i="1" l="1"/>
  <c r="G36" i="1"/>
  <c r="G35" i="1" l="1"/>
  <c r="H36" i="1"/>
  <c r="H35" i="1" s="1"/>
</calcChain>
</file>

<file path=xl/sharedStrings.xml><?xml version="1.0" encoding="utf-8"?>
<sst xmlns="http://schemas.openxmlformats.org/spreadsheetml/2006/main" count="51" uniqueCount="51">
  <si>
    <t>Obra</t>
  </si>
  <si>
    <t>Bancos</t>
  </si>
  <si>
    <t>B.D.I.</t>
  </si>
  <si>
    <t>Encargos Sociais</t>
  </si>
  <si>
    <t>Orçamento da reforma da vila feminina</t>
  </si>
  <si>
    <t xml:space="preserve">SINAPI - 08/2020 - Rio Grande do Norte
ORSE - 06/2020 - Sergipe
SEINFRA - 026 - Ceará
CAERN - 05/2019 - Rio Grande do Norte
</t>
  </si>
  <si>
    <t xml:space="preserve"> 23,05%</t>
  </si>
  <si>
    <t>Não Desonerado: embutido nos preços unitário dos insumos de mão de obra, de acordo com as bases.</t>
  </si>
  <si>
    <t>Cronograma Físico e Financeiro</t>
  </si>
  <si>
    <t>Item</t>
  </si>
  <si>
    <t>Descrição</t>
  </si>
  <si>
    <t>Total Por Etapa</t>
  </si>
  <si>
    <t>15 DIAS</t>
  </si>
  <si>
    <t>30 DIAS</t>
  </si>
  <si>
    <t>45 DIAS</t>
  </si>
  <si>
    <t>60 DIAS</t>
  </si>
  <si>
    <t>75 DIAS</t>
  </si>
  <si>
    <t>90 DIAS</t>
  </si>
  <si>
    <t xml:space="preserve"> 1 </t>
  </si>
  <si>
    <t>SERVIÇOS PRELIMINARES E DEMOLIÇÕES</t>
  </si>
  <si>
    <t xml:space="preserve"> 2 </t>
  </si>
  <si>
    <t>Alvenaria</t>
  </si>
  <si>
    <t xml:space="preserve"> 3 </t>
  </si>
  <si>
    <t>Piso</t>
  </si>
  <si>
    <t xml:space="preserve"> 4 </t>
  </si>
  <si>
    <t>Revestimento</t>
  </si>
  <si>
    <t xml:space="preserve"> 5 </t>
  </si>
  <si>
    <t>Esquadrias</t>
  </si>
  <si>
    <t xml:space="preserve"> 6 </t>
  </si>
  <si>
    <t>Pintura</t>
  </si>
  <si>
    <t xml:space="preserve"> 7 </t>
  </si>
  <si>
    <t>Forro e Divisórias</t>
  </si>
  <si>
    <t xml:space="preserve"> 8 </t>
  </si>
  <si>
    <t>Cobertura</t>
  </si>
  <si>
    <t xml:space="preserve"> 9 </t>
  </si>
  <si>
    <t>Rampa</t>
  </si>
  <si>
    <t xml:space="preserve"> 10 </t>
  </si>
  <si>
    <t>Instalações Hidrossanitárias</t>
  </si>
  <si>
    <t xml:space="preserve"> 11 </t>
  </si>
  <si>
    <t>Instalação elétrica</t>
  </si>
  <si>
    <t xml:space="preserve"> 12 </t>
  </si>
  <si>
    <t>Instalações de lógica</t>
  </si>
  <si>
    <t xml:space="preserve"> 13 </t>
  </si>
  <si>
    <t>Diversos</t>
  </si>
  <si>
    <t xml:space="preserve"> 14 </t>
  </si>
  <si>
    <t>Administração Local</t>
  </si>
  <si>
    <t>Porcentagem</t>
  </si>
  <si>
    <t>Custo</t>
  </si>
  <si>
    <t>Porcentagem Acumulado</t>
  </si>
  <si>
    <t>Custo Acumulado</t>
  </si>
  <si>
    <t>_______________________________________________________________
Ronaldo Ribeiro de Melo
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</si>
</sst>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</fills>
  <borders count="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thin">
        <color rgb="FFCCCCCC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center" vertical="top" wrapText="1"/>
    </xf>
    <xf numFmtId="9" fontId="3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 wrapText="1"/>
    </xf>
    <xf numFmtId="10" fontId="0" fillId="0" borderId="0" xfId="0" applyNumberFormat="1"/>
    <xf numFmtId="0" fontId="3" fillId="3" borderId="3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left" vertical="top" wrapText="1"/>
    </xf>
    <xf numFmtId="2" fontId="0" fillId="0" borderId="0" xfId="0" applyNumberFormat="1"/>
    <xf numFmtId="4" fontId="3" fillId="3" borderId="1" xfId="0" applyNumberFormat="1" applyFont="1" applyFill="1" applyBorder="1" applyAlignment="1">
      <alignment horizontal="right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 wrapText="1"/>
    </xf>
    <xf numFmtId="4" fontId="3" fillId="3" borderId="4" xfId="0" applyNumberFormat="1" applyFont="1" applyFill="1" applyBorder="1" applyAlignment="1">
      <alignment horizontal="center" vertical="top" wrapText="1"/>
    </xf>
    <xf numFmtId="10" fontId="3" fillId="3" borderId="1" xfId="0" applyNumberFormat="1" applyFont="1" applyFill="1" applyBorder="1" applyAlignment="1">
      <alignment horizontal="right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 vertical="top" wrapText="1"/>
    </xf>
    <xf numFmtId="4" fontId="3" fillId="3" borderId="0" xfId="0" applyNumberFormat="1" applyFont="1" applyFill="1" applyAlignment="1">
      <alignment horizontal="center" vertical="top" wrapText="1"/>
    </xf>
    <xf numFmtId="10" fontId="2" fillId="2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231;amento%20da%20reforma%20da%20vila%20f%20-%20Or&#231;amento%20Sint&#233;tico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Cronograma"/>
    </sheetNames>
    <sheetDataSet>
      <sheetData sheetId="0">
        <row r="5">
          <cell r="I5">
            <v>6404.79</v>
          </cell>
        </row>
        <row r="15">
          <cell r="I15">
            <v>11037.14</v>
          </cell>
        </row>
        <row r="20">
          <cell r="I20">
            <v>23141</v>
          </cell>
        </row>
        <row r="25">
          <cell r="I25">
            <v>28831.07</v>
          </cell>
        </row>
        <row r="31">
          <cell r="I31">
            <v>25924.720000000001</v>
          </cell>
        </row>
        <row r="43">
          <cell r="I43">
            <v>8763.35</v>
          </cell>
        </row>
        <row r="50">
          <cell r="I50">
            <v>21188.18</v>
          </cell>
        </row>
        <row r="55">
          <cell r="I55">
            <v>13766.83</v>
          </cell>
        </row>
        <row r="77">
          <cell r="I77">
            <v>1673.12</v>
          </cell>
        </row>
        <row r="86">
          <cell r="I86">
            <v>11087.45</v>
          </cell>
        </row>
        <row r="116">
          <cell r="I116">
            <v>29608.85</v>
          </cell>
        </row>
        <row r="141">
          <cell r="I141">
            <v>3137.4</v>
          </cell>
        </row>
        <row r="150">
          <cell r="I150">
            <v>5491.58</v>
          </cell>
        </row>
        <row r="155">
          <cell r="I155">
            <v>10298.39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8244B-6DA1-41A6-BD51-07605E5D7ABE}">
  <dimension ref="A1:K39"/>
  <sheetViews>
    <sheetView tabSelected="1" topLeftCell="A7" workbookViewId="0">
      <selection sqref="A1:XFD1048576"/>
    </sheetView>
  </sheetViews>
  <sheetFormatPr defaultRowHeight="15" x14ac:dyDescent="0.25"/>
  <cols>
    <col min="1" max="1" width="22.85546875" bestFit="1" customWidth="1"/>
    <col min="2" max="2" width="68.5703125" bestFit="1" customWidth="1"/>
    <col min="3" max="3" width="22.85546875" bestFit="1" customWidth="1"/>
    <col min="4" max="30" width="13.7109375" bestFit="1" customWidth="1"/>
  </cols>
  <sheetData>
    <row r="1" spans="1:11" x14ac:dyDescent="0.25">
      <c r="A1" s="1"/>
      <c r="B1" s="1" t="s">
        <v>0</v>
      </c>
      <c r="C1" s="1" t="s">
        <v>1</v>
      </c>
      <c r="D1" s="2" t="s">
        <v>2</v>
      </c>
      <c r="E1" s="2"/>
      <c r="F1" s="2" t="s">
        <v>3</v>
      </c>
      <c r="G1" s="2"/>
    </row>
    <row r="2" spans="1:11" ht="102" x14ac:dyDescent="0.25">
      <c r="A2" s="3"/>
      <c r="B2" s="3" t="s">
        <v>4</v>
      </c>
      <c r="C2" s="3" t="s">
        <v>5</v>
      </c>
      <c r="D2" s="4" t="s">
        <v>6</v>
      </c>
      <c r="E2" s="4"/>
      <c r="F2" s="4" t="s">
        <v>7</v>
      </c>
      <c r="G2" s="4"/>
    </row>
    <row r="3" spans="1:11" x14ac:dyDescent="0.25">
      <c r="A3" s="5" t="s">
        <v>8</v>
      </c>
      <c r="B3" s="6"/>
      <c r="C3" s="6"/>
      <c r="D3" s="6"/>
      <c r="E3" s="6"/>
      <c r="F3" s="6"/>
      <c r="G3" s="6"/>
    </row>
    <row r="4" spans="1:11" x14ac:dyDescent="0.25">
      <c r="A4" s="7" t="s">
        <v>9</v>
      </c>
      <c r="B4" s="7" t="s">
        <v>10</v>
      </c>
      <c r="C4" s="8" t="s">
        <v>11</v>
      </c>
      <c r="D4" s="8" t="s">
        <v>12</v>
      </c>
      <c r="E4" s="8" t="s">
        <v>13</v>
      </c>
      <c r="F4" s="8" t="s">
        <v>14</v>
      </c>
      <c r="G4" s="8" t="s">
        <v>15</v>
      </c>
      <c r="H4" s="8" t="s">
        <v>16</v>
      </c>
      <c r="I4" s="8" t="s">
        <v>17</v>
      </c>
    </row>
    <row r="5" spans="1:11" x14ac:dyDescent="0.25">
      <c r="A5" s="9" t="s">
        <v>18</v>
      </c>
      <c r="B5" s="10" t="s">
        <v>19</v>
      </c>
      <c r="C5" s="11">
        <f>'[1]Orçamento Sintético'!I5</f>
        <v>6404.79</v>
      </c>
      <c r="D5" s="12">
        <v>0.7</v>
      </c>
      <c r="E5" s="12">
        <v>0.3</v>
      </c>
      <c r="F5" s="13"/>
      <c r="G5" s="13"/>
      <c r="H5" s="13"/>
      <c r="I5" s="13"/>
      <c r="J5" s="14"/>
    </row>
    <row r="6" spans="1:11" x14ac:dyDescent="0.25">
      <c r="A6" s="15"/>
      <c r="B6" s="16"/>
      <c r="C6" s="15"/>
      <c r="D6" s="13">
        <f>ROUND(C5*D5,2)</f>
        <v>4483.3500000000004</v>
      </c>
      <c r="E6" s="13">
        <f>ROUND(C5*E5,2)</f>
        <v>1921.44</v>
      </c>
      <c r="F6" s="13"/>
      <c r="G6" s="13"/>
      <c r="H6" s="13"/>
      <c r="I6" s="13"/>
      <c r="J6" s="17"/>
      <c r="K6" s="17"/>
    </row>
    <row r="7" spans="1:11" x14ac:dyDescent="0.25">
      <c r="A7" s="9" t="s">
        <v>20</v>
      </c>
      <c r="B7" s="10" t="s">
        <v>21</v>
      </c>
      <c r="C7" s="11">
        <f>'[1]Orçamento Sintético'!I15</f>
        <v>11037.14</v>
      </c>
      <c r="D7" s="12">
        <v>0.15</v>
      </c>
      <c r="E7" s="12">
        <v>0.85</v>
      </c>
      <c r="F7" s="13"/>
      <c r="G7" s="13"/>
      <c r="H7" s="13"/>
      <c r="I7" s="13"/>
      <c r="J7" s="14"/>
    </row>
    <row r="8" spans="1:11" x14ac:dyDescent="0.25">
      <c r="A8" s="15"/>
      <c r="B8" s="16"/>
      <c r="C8" s="15"/>
      <c r="D8" s="13">
        <f>ROUND($C$7*D7,2)</f>
        <v>1655.57</v>
      </c>
      <c r="E8" s="13">
        <f>ROUND($C$7*E7,2)</f>
        <v>9381.57</v>
      </c>
      <c r="F8" s="13"/>
      <c r="G8" s="13"/>
      <c r="H8" s="13"/>
      <c r="I8" s="13"/>
      <c r="J8" s="17"/>
      <c r="K8" s="17"/>
    </row>
    <row r="9" spans="1:11" x14ac:dyDescent="0.25">
      <c r="A9" s="9" t="s">
        <v>22</v>
      </c>
      <c r="B9" s="10" t="s">
        <v>23</v>
      </c>
      <c r="C9" s="11">
        <f>'[1]Orçamento Sintético'!I20</f>
        <v>23141</v>
      </c>
      <c r="D9" s="13"/>
      <c r="E9" s="13"/>
      <c r="F9" s="12">
        <v>0.18</v>
      </c>
      <c r="G9" s="13"/>
      <c r="H9" s="12">
        <v>0.82</v>
      </c>
      <c r="I9" s="13"/>
      <c r="J9" s="14"/>
      <c r="K9" s="17"/>
    </row>
    <row r="10" spans="1:11" x14ac:dyDescent="0.25">
      <c r="A10" s="15"/>
      <c r="B10" s="16"/>
      <c r="C10" s="15"/>
      <c r="D10" s="13"/>
      <c r="E10" s="13"/>
      <c r="F10" s="13">
        <f>ROUND($C$9*F9,2)</f>
        <v>4165.38</v>
      </c>
      <c r="G10" s="13"/>
      <c r="H10" s="13">
        <f t="shared" ref="H10" si="0">ROUND($C$9*H9,2)</f>
        <v>18975.62</v>
      </c>
      <c r="I10" s="13"/>
      <c r="J10" s="17"/>
    </row>
    <row r="11" spans="1:11" x14ac:dyDescent="0.25">
      <c r="A11" s="9" t="s">
        <v>24</v>
      </c>
      <c r="B11" s="10" t="s">
        <v>25</v>
      </c>
      <c r="C11" s="11">
        <f>'[1]Orçamento Sintético'!I25</f>
        <v>28831.07</v>
      </c>
      <c r="D11" s="13"/>
      <c r="E11" s="13"/>
      <c r="F11" s="13"/>
      <c r="G11" s="12">
        <v>0.34</v>
      </c>
      <c r="H11" s="12">
        <v>0.66</v>
      </c>
      <c r="I11" s="13"/>
      <c r="J11" s="14"/>
      <c r="K11" s="17"/>
    </row>
    <row r="12" spans="1:11" x14ac:dyDescent="0.25">
      <c r="A12" s="15"/>
      <c r="B12" s="16"/>
      <c r="C12" s="15"/>
      <c r="D12" s="13"/>
      <c r="E12" s="13"/>
      <c r="F12" s="13"/>
      <c r="G12" s="13">
        <f>ROUND($C$11*G11,2)</f>
        <v>9802.56</v>
      </c>
      <c r="H12" s="13">
        <f>ROUND($C$11*H11,2)</f>
        <v>19028.509999999998</v>
      </c>
      <c r="I12" s="13"/>
      <c r="J12" s="17"/>
      <c r="K12" s="17"/>
    </row>
    <row r="13" spans="1:11" x14ac:dyDescent="0.25">
      <c r="A13" s="9" t="s">
        <v>26</v>
      </c>
      <c r="B13" s="10" t="s">
        <v>27</v>
      </c>
      <c r="C13" s="11">
        <f>'[1]Orçamento Sintético'!I31</f>
        <v>25924.720000000001</v>
      </c>
      <c r="D13" s="13"/>
      <c r="E13" s="13"/>
      <c r="F13" s="13"/>
      <c r="G13" s="12">
        <v>1</v>
      </c>
      <c r="H13" s="13"/>
      <c r="I13" s="13"/>
      <c r="J13" s="14"/>
    </row>
    <row r="14" spans="1:11" x14ac:dyDescent="0.25">
      <c r="A14" s="15"/>
      <c r="B14" s="16"/>
      <c r="C14" s="15"/>
      <c r="D14" s="13"/>
      <c r="E14" s="13"/>
      <c r="F14" s="13"/>
      <c r="G14" s="18">
        <f>C13</f>
        <v>25924.720000000001</v>
      </c>
      <c r="H14" s="13"/>
      <c r="I14" s="13"/>
      <c r="J14" s="17"/>
      <c r="K14" s="17"/>
    </row>
    <row r="15" spans="1:11" x14ac:dyDescent="0.25">
      <c r="A15" s="9" t="s">
        <v>28</v>
      </c>
      <c r="B15" s="10" t="s">
        <v>29</v>
      </c>
      <c r="C15" s="11">
        <f>'[1]Orçamento Sintético'!I43</f>
        <v>8763.35</v>
      </c>
      <c r="D15" s="13"/>
      <c r="E15" s="13"/>
      <c r="F15" s="13"/>
      <c r="G15" s="13"/>
      <c r="H15" s="12">
        <v>0.54</v>
      </c>
      <c r="I15" s="12">
        <v>0.46</v>
      </c>
      <c r="J15" s="14"/>
      <c r="K15" s="17"/>
    </row>
    <row r="16" spans="1:11" x14ac:dyDescent="0.25">
      <c r="A16" s="15"/>
      <c r="B16" s="16"/>
      <c r="C16" s="15"/>
      <c r="D16" s="13"/>
      <c r="E16" s="13"/>
      <c r="F16" s="13"/>
      <c r="G16" s="13"/>
      <c r="H16" s="13">
        <f>ROUND($C$15*H15,2)</f>
        <v>4732.21</v>
      </c>
      <c r="I16" s="13">
        <f>ROUND($C$15*I15,2)</f>
        <v>4031.14</v>
      </c>
      <c r="J16" s="17"/>
    </row>
    <row r="17" spans="1:11" x14ac:dyDescent="0.25">
      <c r="A17" s="9" t="s">
        <v>30</v>
      </c>
      <c r="B17" s="10" t="s">
        <v>31</v>
      </c>
      <c r="C17" s="11">
        <f>'[1]Orçamento Sintético'!I50</f>
        <v>21188.18</v>
      </c>
      <c r="D17" s="13"/>
      <c r="E17" s="13"/>
      <c r="F17" s="13"/>
      <c r="G17" s="13"/>
      <c r="H17" s="13"/>
      <c r="I17" s="12">
        <v>1</v>
      </c>
      <c r="J17" s="14"/>
      <c r="K17" s="17"/>
    </row>
    <row r="18" spans="1:11" x14ac:dyDescent="0.25">
      <c r="A18" s="15"/>
      <c r="B18" s="16"/>
      <c r="C18" s="15"/>
      <c r="D18" s="13"/>
      <c r="E18" s="13"/>
      <c r="F18" s="13"/>
      <c r="G18" s="13"/>
      <c r="H18" s="13"/>
      <c r="I18" s="18">
        <f>C17</f>
        <v>21188.18</v>
      </c>
      <c r="J18" s="17"/>
      <c r="K18" s="17"/>
    </row>
    <row r="19" spans="1:11" x14ac:dyDescent="0.25">
      <c r="A19" s="9" t="s">
        <v>32</v>
      </c>
      <c r="B19" s="10" t="s">
        <v>33</v>
      </c>
      <c r="C19" s="11">
        <f>'[1]Orçamento Sintético'!I55</f>
        <v>13766.83</v>
      </c>
      <c r="D19" s="13"/>
      <c r="E19" s="12">
        <v>0.27</v>
      </c>
      <c r="F19" s="12">
        <v>0.35</v>
      </c>
      <c r="G19" s="12">
        <v>0.38</v>
      </c>
      <c r="H19" s="13"/>
      <c r="I19" s="13"/>
      <c r="J19" s="14"/>
    </row>
    <row r="20" spans="1:11" x14ac:dyDescent="0.25">
      <c r="A20" s="15"/>
      <c r="B20" s="16"/>
      <c r="C20" s="15"/>
      <c r="D20" s="13"/>
      <c r="E20" s="13">
        <f>ROUND($C$19*E19,2)</f>
        <v>3717.04</v>
      </c>
      <c r="F20" s="13">
        <f>ROUND($C$19*F19,2)</f>
        <v>4818.3900000000003</v>
      </c>
      <c r="G20" s="13">
        <f>ROUND($C$19*G19,2)</f>
        <v>5231.3999999999996</v>
      </c>
      <c r="H20" s="13"/>
      <c r="I20" s="13"/>
      <c r="J20" s="17"/>
      <c r="K20" s="17"/>
    </row>
    <row r="21" spans="1:11" x14ac:dyDescent="0.25">
      <c r="A21" s="9" t="s">
        <v>34</v>
      </c>
      <c r="B21" s="10" t="s">
        <v>35</v>
      </c>
      <c r="C21" s="11">
        <f>'[1]Orçamento Sintético'!I77</f>
        <v>1673.12</v>
      </c>
      <c r="D21" s="13"/>
      <c r="E21" s="13"/>
      <c r="F21" s="13"/>
      <c r="G21" s="13"/>
      <c r="H21" s="13"/>
      <c r="I21" s="12">
        <v>1</v>
      </c>
      <c r="J21" s="14"/>
      <c r="K21" s="17"/>
    </row>
    <row r="22" spans="1:11" x14ac:dyDescent="0.25">
      <c r="A22" s="15"/>
      <c r="B22" s="16"/>
      <c r="C22" s="15"/>
      <c r="D22" s="13"/>
      <c r="E22" s="13"/>
      <c r="F22" s="13"/>
      <c r="G22" s="13"/>
      <c r="H22" s="13"/>
      <c r="I22" s="18">
        <f>C21</f>
        <v>1673.12</v>
      </c>
      <c r="J22" s="17"/>
    </row>
    <row r="23" spans="1:11" x14ac:dyDescent="0.25">
      <c r="A23" s="9" t="s">
        <v>36</v>
      </c>
      <c r="B23" s="10" t="s">
        <v>37</v>
      </c>
      <c r="C23" s="11">
        <f>'[1]Orçamento Sintético'!I86</f>
        <v>11087.45</v>
      </c>
      <c r="D23" s="13"/>
      <c r="E23" s="13"/>
      <c r="F23" s="12">
        <v>0.35</v>
      </c>
      <c r="G23" s="12">
        <v>0.65</v>
      </c>
      <c r="H23" s="13"/>
      <c r="I23" s="13"/>
      <c r="J23" s="14"/>
      <c r="K23" s="17"/>
    </row>
    <row r="24" spans="1:11" x14ac:dyDescent="0.25">
      <c r="A24" s="15"/>
      <c r="B24" s="16"/>
      <c r="C24" s="15"/>
      <c r="D24" s="13"/>
      <c r="E24" s="13"/>
      <c r="F24" s="13">
        <f>ROUND($C$23*F23,2)</f>
        <v>3880.61</v>
      </c>
      <c r="G24" s="13">
        <f>ROUND($C$23*G23,2)</f>
        <v>7206.84</v>
      </c>
      <c r="H24" s="13"/>
      <c r="I24" s="13"/>
      <c r="J24" s="17"/>
      <c r="K24" s="17"/>
    </row>
    <row r="25" spans="1:11" x14ac:dyDescent="0.25">
      <c r="A25" s="9" t="s">
        <v>38</v>
      </c>
      <c r="B25" s="10" t="s">
        <v>39</v>
      </c>
      <c r="C25" s="11">
        <f>'[1]Orçamento Sintético'!I116</f>
        <v>29608.85</v>
      </c>
      <c r="D25" s="13"/>
      <c r="E25" s="13"/>
      <c r="F25" s="12">
        <v>0.9</v>
      </c>
      <c r="G25" s="13"/>
      <c r="H25" s="13"/>
      <c r="I25" s="12">
        <v>0.1</v>
      </c>
      <c r="J25" s="14"/>
    </row>
    <row r="26" spans="1:11" x14ac:dyDescent="0.25">
      <c r="A26" s="15"/>
      <c r="B26" s="16"/>
      <c r="C26" s="15"/>
      <c r="D26" s="13"/>
      <c r="E26" s="13"/>
      <c r="F26" s="13">
        <f>ROUND($C$25*F25,2)</f>
        <v>26647.97</v>
      </c>
      <c r="G26" s="13"/>
      <c r="H26" s="13"/>
      <c r="I26" s="13">
        <f>ROUND(C25*I25,2)</f>
        <v>2960.89</v>
      </c>
      <c r="J26" s="17"/>
      <c r="K26" s="17"/>
    </row>
    <row r="27" spans="1:11" x14ac:dyDescent="0.25">
      <c r="A27" s="9" t="s">
        <v>40</v>
      </c>
      <c r="B27" s="10" t="s">
        <v>41</v>
      </c>
      <c r="C27" s="11">
        <f>'[1]Orçamento Sintético'!I141</f>
        <v>3137.4</v>
      </c>
      <c r="D27" s="13"/>
      <c r="E27" s="13"/>
      <c r="F27" s="12">
        <v>1</v>
      </c>
      <c r="G27" s="13"/>
      <c r="H27" s="13"/>
      <c r="I27" s="13"/>
      <c r="J27" s="14"/>
      <c r="K27" s="17"/>
    </row>
    <row r="28" spans="1:11" x14ac:dyDescent="0.25">
      <c r="A28" s="15"/>
      <c r="B28" s="16"/>
      <c r="C28" s="15"/>
      <c r="D28" s="13"/>
      <c r="E28" s="13"/>
      <c r="F28" s="13">
        <f>C27*F27</f>
        <v>3137.4</v>
      </c>
      <c r="G28" s="13"/>
      <c r="H28" s="13"/>
      <c r="I28" s="13"/>
      <c r="J28" s="17"/>
    </row>
    <row r="29" spans="1:11" x14ac:dyDescent="0.25">
      <c r="A29" s="9" t="s">
        <v>42</v>
      </c>
      <c r="B29" s="10" t="s">
        <v>43</v>
      </c>
      <c r="C29" s="11">
        <f>'[1]Orçamento Sintético'!I150</f>
        <v>5491.58</v>
      </c>
      <c r="D29" s="13"/>
      <c r="E29" s="13"/>
      <c r="F29" s="13"/>
      <c r="G29" s="12">
        <v>0.53</v>
      </c>
      <c r="H29" s="13"/>
      <c r="I29" s="12">
        <v>0.47</v>
      </c>
      <c r="J29" s="14"/>
      <c r="K29" s="17"/>
    </row>
    <row r="30" spans="1:11" x14ac:dyDescent="0.25">
      <c r="A30" s="15"/>
      <c r="B30" s="16"/>
      <c r="C30" s="15"/>
      <c r="D30" s="13"/>
      <c r="E30" s="13"/>
      <c r="F30" s="13"/>
      <c r="G30" s="13">
        <f>C29*G29</f>
        <v>2910.5374000000002</v>
      </c>
      <c r="H30" s="13"/>
      <c r="I30" s="13">
        <f>ROUND(C29*I29,2)</f>
        <v>2581.04</v>
      </c>
      <c r="J30" s="17"/>
      <c r="K30" s="17"/>
    </row>
    <row r="31" spans="1:11" x14ac:dyDescent="0.25">
      <c r="A31" s="19" t="s">
        <v>44</v>
      </c>
      <c r="B31" s="20" t="s">
        <v>45</v>
      </c>
      <c r="C31" s="21">
        <f>'[1]Orçamento Sintético'!I155</f>
        <v>10298.39</v>
      </c>
      <c r="D31" s="22">
        <v>3.2300000000000002E-2</v>
      </c>
      <c r="E31" s="22">
        <v>7.9000000000000001E-2</v>
      </c>
      <c r="F31" s="22">
        <v>0.22439999999999999</v>
      </c>
      <c r="G31" s="22">
        <v>0.26869999999999999</v>
      </c>
      <c r="H31" s="22">
        <v>0.22489999999999999</v>
      </c>
      <c r="I31" s="22">
        <v>0.17069999999999999</v>
      </c>
      <c r="J31" s="14"/>
    </row>
    <row r="32" spans="1:11" x14ac:dyDescent="0.25">
      <c r="A32" s="23"/>
      <c r="B32" s="24"/>
      <c r="C32" s="25"/>
      <c r="D32" s="13">
        <f>ROUND($C$31*D31,2)</f>
        <v>332.64</v>
      </c>
      <c r="E32" s="13">
        <f t="shared" ref="E32:I32" si="1">ROUND($C$31*E31,2)</f>
        <v>813.57</v>
      </c>
      <c r="F32" s="13">
        <f t="shared" si="1"/>
        <v>2310.96</v>
      </c>
      <c r="G32" s="13">
        <f t="shared" si="1"/>
        <v>2767.18</v>
      </c>
      <c r="H32" s="13">
        <f t="shared" si="1"/>
        <v>2316.11</v>
      </c>
      <c r="I32" s="13">
        <f t="shared" si="1"/>
        <v>1757.94</v>
      </c>
      <c r="J32" s="17"/>
      <c r="K32" s="17"/>
    </row>
    <row r="33" spans="1:10" x14ac:dyDescent="0.25">
      <c r="A33" s="4" t="s">
        <v>46</v>
      </c>
      <c r="B33" s="4"/>
      <c r="C33" s="3"/>
      <c r="D33" s="26">
        <f>D34/C37</f>
        <v>3.2300648846962626E-2</v>
      </c>
      <c r="E33" s="26">
        <f>E34/$C$37</f>
        <v>7.9028271328125566E-2</v>
      </c>
      <c r="F33" s="26">
        <f t="shared" ref="F33:I33" si="2">F34/$C$37</f>
        <v>0.22440649636565543</v>
      </c>
      <c r="G33" s="26">
        <f t="shared" si="2"/>
        <v>0.26874069065898248</v>
      </c>
      <c r="H33" s="26">
        <f t="shared" si="2"/>
        <v>0.22486438619828003</v>
      </c>
      <c r="I33" s="26">
        <f t="shared" si="2"/>
        <v>0.17065959344833215</v>
      </c>
      <c r="J33" s="14"/>
    </row>
    <row r="34" spans="1:10" x14ac:dyDescent="0.25">
      <c r="A34" s="4" t="s">
        <v>47</v>
      </c>
      <c r="B34" s="4"/>
      <c r="C34" s="3"/>
      <c r="D34" s="27">
        <f>D32+D8+D6</f>
        <v>6471.56</v>
      </c>
      <c r="E34" s="27">
        <f>E6+E8+E20+E32</f>
        <v>15833.619999999999</v>
      </c>
      <c r="F34" s="27">
        <f>F10+F20+F24+F26+F28+F32</f>
        <v>44960.710000000006</v>
      </c>
      <c r="G34" s="28">
        <f>G32+G24+G20+G14+G12+G30</f>
        <v>53843.237399999998</v>
      </c>
      <c r="H34" s="27">
        <f>H32+H16+H12+H10</f>
        <v>45052.45</v>
      </c>
      <c r="I34" s="28">
        <f>I32+I30+I26+I22+I18+I16</f>
        <v>34192.31</v>
      </c>
      <c r="J34" s="17"/>
    </row>
    <row r="35" spans="1:10" x14ac:dyDescent="0.25">
      <c r="A35" s="4" t="s">
        <v>48</v>
      </c>
      <c r="B35" s="4"/>
      <c r="C35" s="3"/>
      <c r="D35" s="26">
        <f>D36/$C$37</f>
        <v>3.2300648846962626E-2</v>
      </c>
      <c r="E35" s="26">
        <f t="shared" ref="E35:I35" si="3">E36/$C$37</f>
        <v>0.11132892017508819</v>
      </c>
      <c r="F35" s="26">
        <f t="shared" si="3"/>
        <v>0.33573541654074368</v>
      </c>
      <c r="G35" s="26">
        <f t="shared" si="3"/>
        <v>0.60447610719972611</v>
      </c>
      <c r="H35" s="26">
        <f t="shared" si="3"/>
        <v>0.8293404933980062</v>
      </c>
      <c r="I35" s="26">
        <f t="shared" si="3"/>
        <v>1</v>
      </c>
    </row>
    <row r="36" spans="1:10" x14ac:dyDescent="0.25">
      <c r="A36" s="4" t="s">
        <v>49</v>
      </c>
      <c r="B36" s="4"/>
      <c r="C36" s="3"/>
      <c r="D36" s="27">
        <f>D34</f>
        <v>6471.56</v>
      </c>
      <c r="E36" s="27">
        <f>E34+D36</f>
        <v>22305.18</v>
      </c>
      <c r="F36" s="27">
        <f t="shared" ref="F36:H36" si="4">F34+E36</f>
        <v>67265.890000000014</v>
      </c>
      <c r="G36" s="27">
        <f t="shared" si="4"/>
        <v>121109.12740000001</v>
      </c>
      <c r="H36" s="27">
        <f t="shared" si="4"/>
        <v>166161.57740000001</v>
      </c>
      <c r="I36" s="28">
        <f>C37</f>
        <v>200353.87000000002</v>
      </c>
    </row>
    <row r="37" spans="1:10" x14ac:dyDescent="0.25">
      <c r="A37" s="29"/>
      <c r="B37" s="29"/>
      <c r="C37" s="30">
        <f>C31+C29+C27+C25+C23+C21+C19+C17+C15+C13+C11+C9+C7+C5</f>
        <v>200353.87000000002</v>
      </c>
      <c r="D37" s="30"/>
      <c r="E37" s="29"/>
      <c r="F37" s="29"/>
      <c r="G37" s="29"/>
    </row>
    <row r="38" spans="1:10" x14ac:dyDescent="0.25">
      <c r="A38" s="31"/>
      <c r="B38" s="31"/>
      <c r="C38" s="31"/>
      <c r="D38" s="31"/>
      <c r="E38" s="31"/>
      <c r="F38" s="31"/>
      <c r="G38" s="31"/>
    </row>
    <row r="39" spans="1:10" x14ac:dyDescent="0.25">
      <c r="A39" s="32" t="s">
        <v>50</v>
      </c>
      <c r="B39" s="6"/>
      <c r="C39" s="6"/>
      <c r="D39" s="6"/>
      <c r="E39" s="6"/>
      <c r="F39" s="6"/>
      <c r="G39" s="6"/>
    </row>
  </sheetData>
  <mergeCells count="53">
    <mergeCell ref="A36:B36"/>
    <mergeCell ref="C37:D37"/>
    <mergeCell ref="A39:G39"/>
    <mergeCell ref="A31:A32"/>
    <mergeCell ref="B31:B32"/>
    <mergeCell ref="C31:C32"/>
    <mergeCell ref="A33:B33"/>
    <mergeCell ref="A34:B34"/>
    <mergeCell ref="A35:B35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7:A18"/>
    <mergeCell ref="B17:B18"/>
    <mergeCell ref="C17:C18"/>
    <mergeCell ref="A11:A12"/>
    <mergeCell ref="B11:B12"/>
    <mergeCell ref="C11:C12"/>
    <mergeCell ref="A13:A14"/>
    <mergeCell ref="B13:B14"/>
    <mergeCell ref="C13:C14"/>
    <mergeCell ref="A7:A8"/>
    <mergeCell ref="B7:B8"/>
    <mergeCell ref="C7:C8"/>
    <mergeCell ref="A9:A10"/>
    <mergeCell ref="B9:B10"/>
    <mergeCell ref="C9:C10"/>
    <mergeCell ref="D1:E1"/>
    <mergeCell ref="F1:G1"/>
    <mergeCell ref="D2:E2"/>
    <mergeCell ref="F2:G2"/>
    <mergeCell ref="A3:G3"/>
    <mergeCell ref="A5:A6"/>
    <mergeCell ref="B5:B6"/>
    <mergeCell ref="C5:C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Ronaldo Ribeiro</dc:creator>
  <cp:lastModifiedBy>Ronaldo Ribeiro</cp:lastModifiedBy>
  <dcterms:created xsi:type="dcterms:W3CDTF">2021-06-10T19:04:42Z</dcterms:created>
  <dcterms:modified xsi:type="dcterms:W3CDTF">2021-06-10T19:05:25Z</dcterms:modified>
</cp:coreProperties>
</file>