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400" windowHeight="5280" tabRatio="748" activeTab="6"/>
  </bookViews>
  <sheets>
    <sheet name="ITEM 01" sheetId="1" r:id="rId1"/>
    <sheet name="ITEM 02" sheetId="2" r:id="rId2"/>
    <sheet name="ITEM 03" sheetId="3" r:id="rId3"/>
    <sheet name="ITEM 04" sheetId="4" r:id="rId4"/>
    <sheet name="ITEM 05" sheetId="5" r:id="rId5"/>
    <sheet name="ITEM 06" sheetId="6" r:id="rId6"/>
    <sheet name="RESUMO " sheetId="7" r:id="rId7"/>
  </sheets>
  <definedNames/>
  <calcPr fullCalcOnLoad="1"/>
</workbook>
</file>

<file path=xl/comments1.xml><?xml version="1.0" encoding="utf-8"?>
<comments xmlns="http://schemas.openxmlformats.org/spreadsheetml/2006/main">
  <authors>
    <author>wilton.junior</author>
    <author>UFERSA</author>
    <author>MiniElite705g2</author>
  </authors>
  <commentList>
    <comment ref="B11" authorId="0">
      <text>
        <r>
          <rPr>
            <b/>
            <sz val="9"/>
            <rFont val="Tahoma"/>
            <family val="2"/>
          </rPr>
          <t xml:space="preserve">Orientação:
</t>
        </r>
        <r>
          <rPr>
            <sz val="9"/>
            <rFont val="Tahoma"/>
            <family val="2"/>
          </rPr>
          <t>1- Cálculo de média de dias trabalho por mês, deve-se levar em consideração os dias que não haverá trabalho como feriados e domingos (caso trabalhe de segunda a sábado) para fins de pagamento de benefícios calculados diariamente e refletir os custos de forma fidedigna.
2- Conforme legislação são 8 feriados nacionais, 1 feriado estadual e 4 feriados municipais. Total de 13 feriados por ano. 10 feriados possuem data fixa, com risco de cair em finais de semana.
3- Probabilidade de feriado em data fixa coincidir com final de semana,</t>
        </r>
        <r>
          <rPr>
            <b/>
            <sz val="9"/>
            <rFont val="Tahoma"/>
            <family val="2"/>
          </rPr>
          <t xml:space="preserve"> considerando 6 dias de trabalho: </t>
        </r>
        <r>
          <rPr>
            <sz val="9"/>
            <rFont val="Tahoma"/>
            <family val="2"/>
          </rPr>
          <t xml:space="preserve">
{10* [6(dias de trabalho)/7 (dias da semana)]}= 8,5714 + 3 (dias com data móvel)= 11,5714 (por ano)
4- Semana no ano= 365/7= 52,1429.
5- Dias de final de semana no ano= 52,1429*1= 52,1429
6- Dias não trabalhados no ano= 52,1429+ 11,5714= 63,7143
7- Dias de trabalho no ano= 365- 63,7143= 301,2857
8- MMDT (Média Mensal de Dias de Trabalho)= 301,2857/12= </t>
        </r>
        <r>
          <rPr>
            <b/>
            <sz val="9"/>
            <rFont val="Tahoma"/>
            <family val="2"/>
          </rPr>
          <t xml:space="preserve">25,107 dias de trabalho em média por mês em um ano.
</t>
        </r>
        <r>
          <rPr>
            <sz val="9"/>
            <rFont val="Tahoma"/>
            <family val="2"/>
          </rPr>
          <t xml:space="preserve">
</t>
        </r>
        <r>
          <rPr>
            <b/>
            <sz val="9"/>
            <rFont val="Tahoma"/>
            <family val="2"/>
          </rPr>
          <t xml:space="preserve">
</t>
        </r>
      </text>
    </comment>
    <comment ref="B24" authorId="1">
      <text>
        <r>
          <rPr>
            <b/>
            <sz val="9"/>
            <rFont val="Tahoma"/>
            <family val="2"/>
          </rPr>
          <t>UFERSA:</t>
        </r>
        <r>
          <rPr>
            <sz val="9"/>
            <rFont val="Tahoma"/>
            <family val="2"/>
          </rPr>
          <t xml:space="preserve">
Base de cálculo: Salário base
Percentual previsto na CCT: 30%</t>
        </r>
      </text>
    </comment>
    <comment ref="B28" authorId="2">
      <text>
        <r>
          <rPr>
            <b/>
            <sz val="9"/>
            <rFont val="Tahoma"/>
            <family val="2"/>
          </rPr>
          <t>UFERSA:</t>
        </r>
        <r>
          <rPr>
            <sz val="9"/>
            <rFont val="Tahoma"/>
            <family val="2"/>
          </rPr>
          <t xml:space="preserve">
UFERSA:
O art. 59-A, parag. 1º absorveu o pagamento de hora extra por trabalho em domingos e feriados.</t>
        </r>
      </text>
    </comment>
    <comment ref="B29" authorId="2">
      <text>
        <r>
          <rPr>
            <b/>
            <sz val="9"/>
            <rFont val="Tahoma"/>
            <family val="2"/>
          </rPr>
          <t>UFERSA:</t>
        </r>
        <r>
          <rPr>
            <sz val="9"/>
            <rFont val="Tahoma"/>
            <family val="2"/>
          </rPr>
          <t xml:space="preserve">
UFERSA:
O art. 59-A, parag. 1º absorveu o pagamento de hora extra por trabalho em domingos e feriados.</t>
        </r>
      </text>
    </comment>
    <comment ref="B30" authorId="2">
      <text>
        <r>
          <rPr>
            <b/>
            <sz val="9"/>
            <rFont val="Tahoma"/>
            <family val="2"/>
          </rPr>
          <t>UFERSA:</t>
        </r>
        <r>
          <rPr>
            <sz val="9"/>
            <rFont val="Tahoma"/>
            <family val="2"/>
          </rPr>
          <t xml:space="preserve">
UFERSA:
O art. 59-A, parag. 1º absorveu o pagamento de hora extra por trabalho em domingos e feriados.</t>
        </r>
      </text>
    </comment>
    <comment ref="B31" authorId="2">
      <text>
        <r>
          <rPr>
            <b/>
            <sz val="9"/>
            <rFont val="Tahoma"/>
            <family val="2"/>
          </rPr>
          <t>UFERSA:</t>
        </r>
        <r>
          <rPr>
            <sz val="9"/>
            <rFont val="Tahoma"/>
            <family val="2"/>
          </rPr>
          <t xml:space="preserve">
Intrajornada mensal = valor mensal da hora ((965,00/220)*150%* MMDT)*7/6. Em jornada de 12x36 não tem DSR (7/6)</t>
        </r>
      </text>
    </comment>
    <comment ref="B36" authorId="2">
      <text>
        <r>
          <rPr>
            <b/>
            <sz val="9"/>
            <rFont val="Tahoma"/>
            <family val="2"/>
          </rPr>
          <t>UFERSA:</t>
        </r>
        <r>
          <rPr>
            <sz val="9"/>
            <rFont val="Tahoma"/>
            <family val="2"/>
          </rPr>
          <t xml:space="preserve">
Percentuais obrigatórios para provisão mensal (FÉRIAS, ADICIONAL DE FÉRIAS E 13º), totalizando as faixas percentuais dos valores para depósito vinculado, conforme item 14, do Anexo XII, da IN n° 05, de 2017.</t>
        </r>
      </text>
    </comment>
    <comment ref="B37" authorId="2">
      <text>
        <r>
          <rPr>
            <b/>
            <sz val="9"/>
            <rFont val="Tahoma"/>
            <family val="2"/>
          </rPr>
          <t>UFERSA:</t>
        </r>
        <r>
          <rPr>
            <sz val="9"/>
            <rFont val="Tahoma"/>
            <family val="2"/>
          </rPr>
          <t xml:space="preserve">
Percentuais obrigatórios para provisão mensal (FÉRIAS, ADICIONAL DE FÉRIAS E 13º), totalizando as faixas percentuais dos valores para depósito vinculado, conforme item 14, do Anexo XII, da IN n° 05, de 2017.
Caso ocorra renovação- 2º ano de contrato- nesta rubrica será inserida apenas o adicional de férias (3,025%).Enquanto as férias serão provisionada para o substituto.</t>
        </r>
      </text>
    </comment>
    <comment ref="B41" authorId="2">
      <text>
        <r>
          <rPr>
            <b/>
            <sz val="9"/>
            <rFont val="Tahoma"/>
            <family val="2"/>
          </rPr>
          <t>UFERSA:</t>
        </r>
        <r>
          <rPr>
            <sz val="9"/>
            <rFont val="Tahoma"/>
            <family val="2"/>
          </rPr>
          <t xml:space="preserve">
(Art. 22, Inc. I, da Lei Nº 8.212/91)</t>
        </r>
      </text>
    </comment>
    <comment ref="B42" authorId="2">
      <text>
        <r>
          <rPr>
            <b/>
            <sz val="9"/>
            <rFont val="Tahoma"/>
            <family val="2"/>
          </rPr>
          <t>UFERSA:</t>
        </r>
        <r>
          <rPr>
            <sz val="9"/>
            <rFont val="Tahoma"/>
            <family val="2"/>
          </rPr>
          <t xml:space="preserve">
(Art. 3º, Inc. I, Decreto nº 87.043/82).
Alíquota conforme o FPAS 507 e515.
Salário Educação=REMUNERAÇÃO/2,5%.
Empresas optantes pelo Simples Nacional deverão "zerar" essas rubricas:
Art. 13, parágrafo 3º da Lei Complementar 123/2006. As microempresas e empresas de pequeno porte optantes pelo Simples Nacional ficam dispensadas do pagamento das demais contribuições instituídas pela União, inclusive as contribuições para as entidades privadas de serviço social e de formação profissional vinculadas ao sistema sindical, de que trata o art. 240 da Constituição Federal, e demais entidades de serviço social autônomo.
</t>
        </r>
      </text>
    </comment>
    <comment ref="B43" authorId="2">
      <text>
        <r>
          <rPr>
            <sz val="9"/>
            <rFont val="Tahoma"/>
            <family val="2"/>
          </rPr>
          <t xml:space="preserve">Observe que o Seguro de Acidente de Trabalho – SAT/GIIL-RAT corresponde aos percentuais 1%, 2% ou 3% dependendo do grau de risco de acidente do trabalho, prevista no art. 22, inciso II, da Lei nº 8.212, de 1991. Estes valores, contudo, podem oscilar entre 0,50% a 6,00% em função do FAP – Fator de Acidente Previdenciário. (Decreto nº 6.957, de 2009 e Resolução MPS/CNPS Nº 1.329, de 25 de abril de 2017).
Sobre a alíquota do SAT/RAT deve ser aplicado o FAP-Fator Acidentário de Prevenção, que varia de 0,5 a 2,0. A publicação do FAP de cada empresa é publicado em setembro, com vigência para o ano seguinte.
</t>
        </r>
      </text>
    </comment>
    <comment ref="B44" authorId="2">
      <text>
        <r>
          <rPr>
            <b/>
            <sz val="9"/>
            <rFont val="Tahoma"/>
            <family val="2"/>
          </rPr>
          <t>UFERSA:</t>
        </r>
        <r>
          <rPr>
            <sz val="9"/>
            <rFont val="Tahoma"/>
            <family val="2"/>
          </rPr>
          <t xml:space="preserve">
Art. 3º, Lei nº 8.036/90).
Alíquota conforme FPAS 507 e 515.
SESC ou SESI= REMUNERAÇÃO*1,5%.
Empresas optantes pelo Simples Nacional deverão "zerar" essas rubricas:
Art. 13, parágrafo 3º da Lei Complementar 123/2006. As microempresas e empresas de pequeno porte optantes pelo Simples Nacional ficam dispensadas do pagamento das demais contribuições instituídas pela União, inclusive as contribuições para as entidades privadas de serviço social e de formação profissional vinculadas ao sistema sindical, de que trata o art. 240 da Constituição Federal, e demais entidades de serviço social autônomo.</t>
        </r>
      </text>
    </comment>
    <comment ref="B45" authorId="2">
      <text>
        <r>
          <rPr>
            <b/>
            <sz val="9"/>
            <rFont val="Tahoma"/>
            <family val="2"/>
          </rPr>
          <t>UFERSA:</t>
        </r>
        <r>
          <rPr>
            <sz val="9"/>
            <rFont val="Tahoma"/>
            <family val="2"/>
          </rPr>
          <t xml:space="preserve">
(Decreto nº 2.318/86).
Alíquota conforme FPAS 507 e 515.
SENAI-SENAC= REMUNERAÇÃO X 1,0%.
Empresas optantes pelo Simples Nacional deverão "zerar" essas rubricas:
Art. 13, parágrafo 3º da Lei Complementar 123/2006. As microempresas e empresas de pequeno porte optantes pelo Simples Nacional ficam dispensadas do pagamento das demais contribuições instituídas pela União, inclusive as contribuições para as entidades privadas de serviço social e de formação profissional vinculadas ao sistema sindical, de que trata o art. 240 da Constituição Federal, e demais entidades de serviço social autônomo.</t>
        </r>
      </text>
    </comment>
    <comment ref="B46" authorId="2">
      <text>
        <r>
          <rPr>
            <b/>
            <sz val="9"/>
            <rFont val="Tahoma"/>
            <family val="2"/>
          </rPr>
          <t>UFERSA:</t>
        </r>
        <r>
          <rPr>
            <sz val="9"/>
            <rFont val="Tahoma"/>
            <family val="2"/>
          </rPr>
          <t xml:space="preserve">
(Art. 8º, Lei nº 8.029/90 e Lei nº 8.154/90).
Alíquota conforme FPAS 507 e 515.
SEBRAE- REMUNERAÇÃO X 0,6%.
Empresas optantes pelo Simples Nacional deverão "zerar" essas rubricas:
Art. 13, parágrafo 3º da Lei Complementar 123/2006. As microempresas e empresas de pequeno porte optantes pelo Simples Nacional ficam dispensadas do pagamento das demais contribuições instituídas pela União, inclusive as contribuições para as entidades privadas de serviço social e de formação profissional vinculadas ao sistema sindical, de que trata o art. 240 da Constituição Federal, e demais entidades de serviço social autônomo.
</t>
        </r>
      </text>
    </comment>
    <comment ref="B47" authorId="2">
      <text>
        <r>
          <rPr>
            <b/>
            <sz val="9"/>
            <rFont val="Tahoma"/>
            <family val="2"/>
          </rPr>
          <t>UFERSA:</t>
        </r>
        <r>
          <rPr>
            <sz val="9"/>
            <rFont val="Tahoma"/>
            <family val="2"/>
          </rPr>
          <t xml:space="preserve">
(Lei nº 7.787/89 e DL nº 1.146/70).
Alíquota conforme FPAS 507 e 515.
INCRA= REMUNERAÇÃO X 0,2%.
Empresas optantes pelo Simples Nacional deverão "zerar" essas rubricas:
Art. 13, parágrafo 3º da Lei Complementar 123/2006. As microempresas e empresas de pequeno porte optantes pelo Simples Nacional ficam dispensadas do pagamento das demais contribuições instituídas pela União, inclusive as contribuições para as entidades privadas de serviço social e de formação profissional vinculadas ao sistema sindical, de que trata o art. 240 da Constituição Federal, e demais entidades de serviço social autônomo.</t>
        </r>
      </text>
    </comment>
    <comment ref="B48" authorId="2">
      <text>
        <r>
          <rPr>
            <b/>
            <sz val="9"/>
            <rFont val="Tahoma"/>
            <family val="2"/>
          </rPr>
          <t>UFERSA:</t>
        </r>
        <r>
          <rPr>
            <sz val="9"/>
            <rFont val="Tahoma"/>
            <family val="2"/>
          </rPr>
          <t xml:space="preserve">
(Art. 15. Lei nº 8.030/90 e Art. 7º, III, CF)</t>
        </r>
      </text>
    </comment>
    <comment ref="B51" authorId="2">
      <text>
        <r>
          <rPr>
            <b/>
            <sz val="9"/>
            <rFont val="Tahoma"/>
            <family val="2"/>
          </rPr>
          <t>UFERSA:</t>
        </r>
        <r>
          <rPr>
            <sz val="9"/>
            <rFont val="Tahoma"/>
            <family val="2"/>
          </rPr>
          <t xml:space="preserve">
O município de Mossoró dispõe de transporte coletivo.
Valor da passagem conforme DECRETO No 5165, DE 19 DE DEZEMBRO DE 2017 (Jornal Oficial de Mossoró, 3).
Calcular pela Média Mensal de Dias de Trabalho (MMDT)</t>
        </r>
      </text>
    </comment>
    <comment ref="B52" authorId="2">
      <text>
        <r>
          <rPr>
            <b/>
            <sz val="9"/>
            <rFont val="Tahoma"/>
            <family val="2"/>
          </rPr>
          <t>UFERSA:</t>
        </r>
        <r>
          <rPr>
            <sz val="9"/>
            <rFont val="Tahoma"/>
            <family val="2"/>
          </rPr>
          <t xml:space="preserve">
- Cláusula 13ª da CCT = R$124,52
- </t>
        </r>
        <r>
          <rPr>
            <b/>
            <sz val="9"/>
            <rFont val="Tahoma"/>
            <family val="2"/>
          </rPr>
          <t xml:space="preserve">Cláusula décima terceira - Do vale-alimentação </t>
        </r>
        <r>
          <rPr>
            <sz val="9"/>
            <rFont val="Tahoma"/>
            <family val="2"/>
          </rPr>
          <t xml:space="preserve">
Parágrafo Terceiro: DO PAT - As empersas inscritas no Programa de Alimentação do Trabalhador e que forneçam alimentação aos seus trabalhadores, descontarão dos mesmos o percentual de 20% autorizado a título de participação no citado programa, independente do valor de face estabelecido.Nesse caso o valor fica R$ 100,00 (R$ 125,00-20%). Apresentar comprovação de participação no PAT junto com a planilha de Custo, se for o caso.</t>
        </r>
      </text>
    </comment>
    <comment ref="B53" authorId="2">
      <text>
        <r>
          <rPr>
            <b/>
            <sz val="9"/>
            <rFont val="Tahoma"/>
            <family val="2"/>
          </rPr>
          <t>UFERSA:</t>
        </r>
        <r>
          <rPr>
            <sz val="9"/>
            <rFont val="Tahoma"/>
            <family val="2"/>
          </rPr>
          <t xml:space="preserve">
Conforme cláusula 15ª da CCT. Cotação de mercado.</t>
        </r>
      </text>
    </comment>
    <comment ref="B55" authorId="0">
      <text>
        <r>
          <rPr>
            <b/>
            <sz val="9"/>
            <rFont val="Tahoma"/>
            <family val="2"/>
          </rPr>
          <t xml:space="preserve">UFERSA:
</t>
        </r>
        <r>
          <rPr>
            <sz val="9"/>
            <rFont val="Tahoma"/>
            <family val="2"/>
          </rPr>
          <t xml:space="preserve">CLÁUSULA DÉCIMA SEXTA- BENEFÍCIO SOCIAL
</t>
        </r>
      </text>
    </comment>
    <comment ref="B66" authorId="2">
      <text>
        <r>
          <rPr>
            <b/>
            <sz val="9"/>
            <rFont val="Tahoma"/>
            <family val="2"/>
          </rPr>
          <t>UFERSA:</t>
        </r>
        <r>
          <rPr>
            <sz val="9"/>
            <rFont val="Tahoma"/>
            <family val="2"/>
          </rPr>
          <t xml:space="preserve">
 (Art. 477, 487 a 491, CLT, Art. 7º, Inc. XXI, CF/88. 
MEMÓRIA DE CÁLCULO:
API = [(REMUNERAÇÃO + 13º + FÉRIAS + ADICIONAL DE FÉRIAS) * % DE DESLIGAMENTO SEM JUSTA CAUSA POR API + (</t>
        </r>
        <r>
          <rPr>
            <b/>
            <sz val="9"/>
            <rFont val="Tahoma"/>
            <family val="2"/>
          </rPr>
          <t>(REMUNERAÇÃO/ 30 * 1) * n )</t>
        </r>
        <r>
          <rPr>
            <sz val="9"/>
            <rFont val="Tahoma"/>
            <family val="2"/>
          </rPr>
          <t xml:space="preserve"> / 12] * (100%- %TAXA DE ROTATIVIDADE, DEMISSÃO A PEDIDO).  
API= AVISO PRÉVIO INDENIZADO
n= número de anos (completos) de trabalho na mesma empresa. Como o contrato corresponde apenas em 1 ano de vigência, considerar como valor 1.
PARTE DA MEMÓRIA EM NEGRITO= AVISO PRÉVIO PROPORCIONAL (APP)
PARA % DE DESLIGAMENTO FOI CONSIDERADO OS DADOS DOS ULTIMOS 13 MESES DO CAGED POR ESTABELECIMENTO- DESLIGAMENTO POR TIPO DE MOVIMENTO FOI DE  63%, SENDO 50% DESSE PERCENTUAL (31,5%) PARA AVISO PRÉVIO INDENIZADO E 50% (31,5%) A PROBABILIDADE DE OCORRER DESLIGAMENTO SEM JUSTA CAUSA PARA AVISO PRÉVIO TRABALHADO.
TAXA DE ROTATIVIDADE CONSIDERADA PARA A ATIVIDADE DE SERVIÇOS NO RN CONFORME CAGED POR ESTABELECIMENTO NOS ÚLTIMOS 13 MESES- 20%.
</t>
        </r>
      </text>
    </comment>
    <comment ref="B67" authorId="2">
      <text>
        <r>
          <rPr>
            <b/>
            <sz val="9"/>
            <rFont val="Tahoma"/>
            <family val="2"/>
          </rPr>
          <t>UFERSA:</t>
        </r>
        <r>
          <rPr>
            <sz val="9"/>
            <rFont val="Tahoma"/>
            <family val="2"/>
          </rPr>
          <t xml:space="preserve">
Aviso-prévio indenizado x porcentagem de recolhimento mensal do FGTS (8%).</t>
        </r>
      </text>
    </comment>
    <comment ref="B68" authorId="2">
      <text>
        <r>
          <rPr>
            <b/>
            <sz val="9"/>
            <rFont val="Tahoma"/>
            <family val="2"/>
          </rPr>
          <t>UFERSA:</t>
        </r>
        <r>
          <rPr>
            <sz val="9"/>
            <rFont val="Tahoma"/>
            <family val="2"/>
          </rPr>
          <t xml:space="preserve">
(Total da remuneração + 13º salário + Férias e 1/3 de férias) x (Multa do FGTS 40% + multa sobre contribuição social 10%) ou
AVISO PRÉVIO INDENIZADO*8% FGTS*(40%+10%)
</t>
        </r>
      </text>
    </comment>
    <comment ref="B69" authorId="2">
      <text>
        <r>
          <rPr>
            <b/>
            <sz val="9"/>
            <rFont val="Tahoma"/>
            <family val="2"/>
          </rPr>
          <t>UFERSA:</t>
        </r>
        <r>
          <rPr>
            <sz val="9"/>
            <rFont val="Tahoma"/>
            <family val="2"/>
          </rPr>
          <t xml:space="preserve">
(Art. 488, da CLT)
Valor do aviso-prévio trabalhado = ((total da remuneração/dias do mês)/meses do ano x (7 dias de redução de jornada)/12) x porcentagem de dispensa sem justa causa com aviso-prévio itrabalhado (A UFERSA utilizou a incidênica de 31,50%(50% DE DESLIGAMENTO SEM JUSTA CAUSA CONFORME ULTIMOS 13 MESES DO CAGED-DADOS POR ESTABELECIMENTO- DADOS POR TIPO DE MOVIMENTO).</t>
        </r>
      </text>
    </comment>
    <comment ref="B70" authorId="2">
      <text>
        <r>
          <rPr>
            <b/>
            <sz val="9"/>
            <rFont val="Tahoma"/>
            <family val="2"/>
          </rPr>
          <t>UFERSA:</t>
        </r>
        <r>
          <rPr>
            <sz val="9"/>
            <rFont val="Tahoma"/>
            <family val="2"/>
          </rPr>
          <t xml:space="preserve">
(aviso prévio-trabalhado x incidência do submódulo 2.2 (36,8%).</t>
        </r>
      </text>
    </comment>
    <comment ref="B71" authorId="2">
      <text>
        <r>
          <rPr>
            <b/>
            <sz val="9"/>
            <rFont val="Tahoma"/>
            <family val="2"/>
          </rPr>
          <t>UFERSA:</t>
        </r>
        <r>
          <rPr>
            <sz val="9"/>
            <rFont val="Tahoma"/>
            <family val="2"/>
          </rPr>
          <t xml:space="preserve">
MULTA DO FGTS E CONTRIBUIÇÕES SOCIAIS SOBRE O AVT(MAPT).
MAPT=[(REMUNERAÇÃO+13º+ AVISO PRÉVIO TRABALHADO + BCFGTSAM)*8%*(100%+ % REMUNERAÇÃO DO FGTS DA CONTA VINCULADA)]* 40% * 10%.
BCFGTSAM= BASE DE CÁLCULO DA INCIDÊNCIA SOBRE AFASTAMENTO MATERNIDADE= (3,95 * REMUNERAÇÃO)+( 3,95 * 13º SALÁRIO) * % AO ANO DE AFASTAMENTO MATERNIDADE. A UFERSA CONSIDEROU O PERCENTUAL DE 10,28% DE BENEFÍCIOS SÃO CONCEDIDOS DO TIPO AFASTAMENTO MATERNIDADE PARA TRABALHADORES SEGURADOS CONFORME 'Boletim Estatístico da Previdência Social - Vol. 24 Nº 01.
REMUNERAÇÃO DO FGTS DA CONTA VINCULADA É A TAXA REFERENCIAL (TR PARA 2018 FOI DE 0,0%) MAIS 3% PREVISTO PARA O ANO DE 2018.
</t>
        </r>
      </text>
    </comment>
    <comment ref="B76" authorId="0">
      <text>
        <r>
          <rPr>
            <b/>
            <sz val="9"/>
            <rFont val="Tahoma"/>
            <family val="2"/>
          </rPr>
          <t>UFERSA:
PARA O CÁLCULO DE SUBSTITUTO NA COBERTURA DE AUSÊNCIAS LEGAIS, SERÁ UTILIZADO O CUSTO DIÁRIO DE REPOSIÇÃO.
CDR= CUSTO MENSAL DO REPOSITOR/ ME´DIA DE DIAS TRABALHADOS POR ANO
O CUSTO MENSAL DO REPOSITOR COMREENDE OS CUSTOS POR EMPREGADO DEDUZINDO-SE OS BENEFÍCIOS, MATERIAIS E EQUIPAMENTOS QUE NÃO SERÃO PAGOS AO SUBSTITUÍDO.</t>
        </r>
      </text>
    </comment>
    <comment ref="B77" authorId="2">
      <text>
        <r>
          <rPr>
            <b/>
            <sz val="9"/>
            <rFont val="Tahoma"/>
            <family val="2"/>
          </rPr>
          <t>UFERSA:</t>
        </r>
        <r>
          <rPr>
            <sz val="9"/>
            <rFont val="Tahoma"/>
            <family val="2"/>
          </rPr>
          <t xml:space="preserve">
Manual de Preenchimento de Planilhas do MPOG 2011.</t>
        </r>
      </text>
    </comment>
    <comment ref="B78" authorId="0">
      <text>
        <r>
          <rPr>
            <b/>
            <sz val="9"/>
            <rFont val="Tahoma"/>
            <family val="2"/>
          </rPr>
          <t xml:space="preserve">UFERSA:
</t>
        </r>
        <r>
          <rPr>
            <sz val="9"/>
            <rFont val="Tahoma"/>
            <family val="2"/>
          </rPr>
          <t xml:space="preserve">Custo de reposição a ser aportado caso ocorra o 2º ano de contrato, pois o empregado substitutoterá direito  às férias e deverá ser pago a ele.1º ANO a previsão é realizada como indenização no módulo 2.
</t>
        </r>
        <r>
          <rPr>
            <sz val="9"/>
            <rFont val="Tahoma"/>
            <family val="2"/>
          </rPr>
          <t xml:space="preserve">
</t>
        </r>
      </text>
    </comment>
    <comment ref="B79" authorId="0">
      <text>
        <r>
          <rPr>
            <b/>
            <sz val="9"/>
            <rFont val="Tahoma"/>
            <family val="2"/>
          </rPr>
          <t xml:space="preserve">UFERSA:
MEMÓRIA DE CÁLCULO PARA AUSÊNCIAS LEGAIS:
</t>
        </r>
        <r>
          <rPr>
            <b/>
            <u val="single"/>
            <sz val="9"/>
            <rFont val="Tahoma"/>
            <family val="2"/>
          </rPr>
          <t>AL= nDR * CDR/12</t>
        </r>
        <r>
          <rPr>
            <b/>
            <sz val="9"/>
            <rFont val="Tahoma"/>
            <family val="2"/>
          </rPr>
          <t xml:space="preserve">
 nDR: Número de Dias de Reposição
CDR: Custo Diário de Reposição
ONDE CDR É IGUAL A:
</t>
        </r>
        <r>
          <rPr>
            <b/>
            <u val="single"/>
            <sz val="9"/>
            <rFont val="Tahoma"/>
            <family val="2"/>
          </rPr>
          <t>CDR= CUSTO MENSAL DE REPOSIÇÃO (CMR)/MMDT</t>
        </r>
        <r>
          <rPr>
            <b/>
            <sz val="9"/>
            <rFont val="Tahoma"/>
            <family val="2"/>
          </rPr>
          <t xml:space="preserve">
</t>
        </r>
        <r>
          <rPr>
            <sz val="9"/>
            <rFont val="Tahoma"/>
            <family val="2"/>
          </rPr>
          <t xml:space="preserve">
</t>
        </r>
        <r>
          <rPr>
            <b/>
            <sz val="9"/>
            <rFont val="Tahoma"/>
            <family val="2"/>
          </rPr>
          <t xml:space="preserve">MMDT: Média Mensal de Dias Trabalhados
O CDR CORRESPONDE AO CUSTOS DA FUNÇÃO MENOS (SUBTRAÍDO) DOS CUSTOS QUE O TRABALHADOR SUBSTITUÍDO NÃO TEM DIREITO QUANDO É SUBSTITUÍDO COMO VALE ALIMENTAÇÃO E VALE TRANSPORTE, POIS JÁ ESTÃO PREVISTOS NO MÓDULO 3 E CASO FOSSE CONSIDERADOS, ESTARIAM PROVISIONADOS EM DUPLICIDADE.
CASO A EMPRESA TENHA ESTATÍSTICA SOBRE A NECESSIDADE DE REPOSIÇÃO AO ANO DE OCORRÊNCIAS PREVISTAS NO ART. 453 DO DECRETO-LEI 5.452 DE 1]  DE MAIO DE  1943, PODERÁ SER UTILIZADO NA FÓRMULA
</t>
        </r>
      </text>
    </comment>
    <comment ref="B80" authorId="0">
      <text>
        <r>
          <rPr>
            <b/>
            <sz val="9"/>
            <rFont val="Tahoma"/>
            <family val="2"/>
          </rPr>
          <t>UFERSA:
LP= Ndr(LP) * CDR/12
LP: LICENÇA PATERNIDADE
Ndr(LP): MÉDIA ANUAL DE DIAS DE REPOSIÇÃO, POR EMPREGADO COM LICENÇA PATERNIDADE.</t>
        </r>
        <r>
          <rPr>
            <sz val="9"/>
            <rFont val="Tahoma"/>
            <family val="2"/>
          </rPr>
          <t xml:space="preserve">
</t>
        </r>
      </text>
    </comment>
    <comment ref="B81" authorId="0">
      <text>
        <r>
          <rPr>
            <b/>
            <sz val="9"/>
            <rFont val="Tahoma"/>
            <family val="2"/>
          </rPr>
          <t xml:space="preserve">UFERSA:
</t>
        </r>
        <r>
          <rPr>
            <sz val="9"/>
            <rFont val="Tahoma"/>
            <family val="2"/>
          </rPr>
          <t xml:space="preserve">
</t>
        </r>
        <r>
          <rPr>
            <b/>
            <sz val="9"/>
            <rFont val="Tahoma"/>
            <family val="2"/>
          </rPr>
          <t>AAT:AUSÊNCIA POR ACIDENTE DE TRABALHO.
Ndr(AAT): MÉDIA ANUAL DE DIAS DE REPOSIÇÃO, POR EMPREGADO PARA AUXÍLIO DOENÇA.
CDR:CUSTO DIÁRIO DE REPOSIÇÃO.
AAT=Ndr(AAT) * CDR / 12</t>
        </r>
      </text>
    </comment>
    <comment ref="B82" authorId="0">
      <text>
        <r>
          <rPr>
            <b/>
            <sz val="9"/>
            <rFont val="Tahoma"/>
            <family val="2"/>
          </rPr>
          <t xml:space="preserve">UFERSA:
A base de cálculo para substituto em casos de afastaemnto por maternidade inclui o direito a férias nos 4 meses que o substituto tem direito (FPAM), benefícios mensais e diários que também são pagos ao substituto mesmo na ausência do empregado(BMDND) e a incidência do submódulo 2.2 sobre o afastamento maternidade (IAM)
FPAM= FÉRIAS PROPORCIONAIS SOBRE AFASTAMENTO MATERNIDADE
BMDND= BENEFÍCIOS MENSAIS E DIÁRIOS QUE SÃO PAGOS MESMO NA AUSÊNCIA DO EMPREGADO.
IAM= INCIDÊNCIA DO SUBMÓDULO 2.2 SOBRE O AFASTAMENTO MATERNIDADE
PASSOS:
1º CALCULAR FPAM= [(FÉRIAS+ ADICIONAL DE FÉRIAS) * 3,95/12]* 10,28%
2º CALCULAR IAM= [( REMUNERAÇÃO + 13º SALÁRIO + FÉRIAS)* %ENCARGOS DO SUBMÓDULO 2.2 + (ADICIONAL DE FÉRIAS * 8%)] * 3,95 / 12 * 10,28%
3º CALCULAR AFASTAMENTO MATERNIDADE SOMANDO AS FÉRIAS (FPAM), INCIDÊNCIA SUBMÓDULO 2.2 (IAM) E OS BENEFÍCIOS MENSAIS E DIÁRIOS PARA OS 3,95 MESES CONSIDERADOS PARA SUBSTITUIÇÃO DO EMPREGADO.
BASE DE CÁLCULO DO AFASTAMENTO MATERNIDADE= FPAM + ((BMDND * 3,95 * % AUXÍLIO MATERNIDADE CONCEDIDO)/12)+ IAM
</t>
        </r>
        <r>
          <rPr>
            <sz val="9"/>
            <rFont val="Tahoma"/>
            <family val="2"/>
          </rPr>
          <t xml:space="preserve">
3,95 CORRESPONDE AO NÚMERO DE MESES DE LICENÇA MATERNIDADE (120 DIAS/ 30,4167 DIAS MÉDIA POR M~ES EM UM ANO).
PERCENTUAL DE 10,28% DE BENEFÍCIOS SÃO CONCEDIDOS DO TIPO AFASTAMENTO MATERNIDADE PARA TRABALHADORES SEGURADOS CONFORME 'Boletim Estatístico da Previdência Social - Vol. 24 Nº 01.</t>
        </r>
      </text>
    </comment>
    <comment ref="A96" authorId="2">
      <text>
        <r>
          <rPr>
            <b/>
            <sz val="9"/>
            <rFont val="Tahoma"/>
            <family val="2"/>
          </rPr>
          <t>UFERSA:</t>
        </r>
        <r>
          <rPr>
            <sz val="9"/>
            <rFont val="Tahoma"/>
            <family val="2"/>
          </rPr>
          <t xml:space="preserve">
Valores adquiridos por meio de cotação de preços, atas de registro de preços e sites oficiais.</t>
        </r>
      </text>
    </comment>
    <comment ref="B106" authorId="2">
      <text>
        <r>
          <rPr>
            <b/>
            <sz val="9"/>
            <rFont val="Tahoma"/>
            <family val="2"/>
          </rPr>
          <t>UFERSA:</t>
        </r>
        <r>
          <rPr>
            <sz val="9"/>
            <rFont val="Tahoma"/>
            <family val="2"/>
          </rPr>
          <t xml:space="preserve">
Conforme caderno técnico RN MPDG.
Para a obtenção do preço de referência para contratação de um posto de serviço, é necessário
acrescentar ao Custo Total do empregado os Custos Indiretos, Tributos e Lucro. O percentual referente ao
CITL utilizados tem por base a metodologia adotada pela FIA em estudos desenvolvidos em 2014/2015
Os índices utilizados pela FIA para o cálculo do CITL tem origem nos estudos elaborados pelo
Governo do Estado de SP, Ministério Público e Supremo Tribunal Federal sem, contudo, serem limitadores.</t>
        </r>
      </text>
    </comment>
    <comment ref="B107" authorId="2">
      <text>
        <r>
          <rPr>
            <b/>
            <sz val="9"/>
            <rFont val="Tahoma"/>
            <family val="2"/>
          </rPr>
          <t>UFERSA:</t>
        </r>
        <r>
          <rPr>
            <sz val="9"/>
            <rFont val="Tahoma"/>
            <family val="2"/>
          </rPr>
          <t xml:space="preserve">
Conforme caderno técnico RN MPDG.
Para a obtenção do preço de referência para contratação de um posto de serviço, é necessário
acrescentar ao Custo Total do empregado os Custos Indiretos, Tributos e Lucro. O percentual referente ao
CITL utilizados tem por base a metodologia adotada pela FIA em estudos desenvolvidos em 2014/2015
Os índices utilizados pela FIA para o cálculo do CITL tem origem nos estudos elaborados pelo
Governo do Estado de SP, Ministério Público e Supremo Tribunal Federal sem, contudo, serem limitadores.</t>
        </r>
      </text>
    </comment>
    <comment ref="B108" authorId="2">
      <text>
        <r>
          <rPr>
            <b/>
            <sz val="9"/>
            <rFont val="Tahoma"/>
            <family val="2"/>
          </rPr>
          <t>UFERSA:</t>
        </r>
        <r>
          <rPr>
            <sz val="9"/>
            <rFont val="Tahoma"/>
            <family val="2"/>
          </rPr>
          <t xml:space="preserve">
Empresa optante pelo simples informar na proposta de preços o enquadramento.</t>
        </r>
      </text>
    </comment>
  </commentList>
</comments>
</file>

<file path=xl/comments2.xml><?xml version="1.0" encoding="utf-8"?>
<comments xmlns="http://schemas.openxmlformats.org/spreadsheetml/2006/main">
  <authors>
    <author>wilton.junior</author>
    <author>MiniElite705g2</author>
    <author>UFERSA</author>
  </authors>
  <commentList>
    <comment ref="B11" authorId="0">
      <text>
        <r>
          <rPr>
            <b/>
            <sz val="9"/>
            <rFont val="Tahoma"/>
            <family val="2"/>
          </rPr>
          <t xml:space="preserve">Orientação:
</t>
        </r>
        <r>
          <rPr>
            <sz val="9"/>
            <rFont val="Tahoma"/>
            <family val="2"/>
          </rPr>
          <t>1- Cálculo de média de dias trabalho por mês, deve-se levar em consideração os dias que não haverá trabalho como feriados e domingos (caso trabalhe de segunda a sábado) para fins de pagamento de benefícios calculados diariamente e refletir os custos de forma fidedigna.
2- Conforme legislação são 8 feriados nacionais, 1 feriado estadual e 4 feriados municipais. Total de 13 feriados por ano. 10 feriados possuem data fixa, com risco de cair em finais de semana.
3- Probabilidade de feriado em data fixa coincidir com final de semana,</t>
        </r>
        <r>
          <rPr>
            <b/>
            <sz val="9"/>
            <rFont val="Tahoma"/>
            <family val="2"/>
          </rPr>
          <t xml:space="preserve"> considerando 6 dias de trabalho: </t>
        </r>
        <r>
          <rPr>
            <sz val="9"/>
            <rFont val="Tahoma"/>
            <family val="2"/>
          </rPr>
          <t xml:space="preserve">
{10* [6(dias de trabalho)/7 (dias da semana)]}= 8,5714 + 3 (dias com data móvel)= 11,5714 (por ano)
4- Semana no ano= 365/7= 52,1429.
5- Dias de final de semana no ano= 52,1429*1= 52,1429
6- Dias não trabalhados no ano= 52,1429+ 11,5714= 63,7143
7- Dias de trabalho no ano= 365- 63,7143= 301,2857
8- MMDT (Média Mensal de Dias de Trabalho)= 301,2857/12= </t>
        </r>
        <r>
          <rPr>
            <b/>
            <sz val="9"/>
            <rFont val="Tahoma"/>
            <family val="2"/>
          </rPr>
          <t xml:space="preserve">25,107 dias de trabalho em média por mês em um ano.
</t>
        </r>
        <r>
          <rPr>
            <sz val="9"/>
            <rFont val="Tahoma"/>
            <family val="2"/>
          </rPr>
          <t xml:space="preserve">
</t>
        </r>
        <r>
          <rPr>
            <b/>
            <sz val="9"/>
            <rFont val="Tahoma"/>
            <family val="2"/>
          </rPr>
          <t xml:space="preserve">
</t>
        </r>
      </text>
    </comment>
    <comment ref="B23" authorId="1">
      <text>
        <r>
          <rPr>
            <b/>
            <sz val="9"/>
            <rFont val="Tahoma"/>
            <family val="2"/>
          </rPr>
          <t>UFERSA:</t>
        </r>
        <r>
          <rPr>
            <sz val="9"/>
            <rFont val="Tahoma"/>
            <family val="2"/>
          </rPr>
          <t xml:space="preserve">
Conforme CCT.</t>
        </r>
      </text>
    </comment>
    <comment ref="B24" authorId="2">
      <text>
        <r>
          <rPr>
            <b/>
            <sz val="9"/>
            <rFont val="Tahoma"/>
            <family val="2"/>
          </rPr>
          <t>UFERSA:</t>
        </r>
        <r>
          <rPr>
            <sz val="9"/>
            <rFont val="Tahoma"/>
            <family val="2"/>
          </rPr>
          <t xml:space="preserve">
Base de cálculo: Salário base
Percentual previsto na CCT: 30%</t>
        </r>
      </text>
    </comment>
    <comment ref="B28" authorId="1">
      <text>
        <r>
          <rPr>
            <b/>
            <sz val="9"/>
            <rFont val="Tahoma"/>
            <family val="2"/>
          </rPr>
          <t>UFERSA:</t>
        </r>
        <r>
          <rPr>
            <sz val="9"/>
            <rFont val="Tahoma"/>
            <family val="2"/>
          </rPr>
          <t xml:space="preserve">
UFERSA:
O art. 59-A, parag. 1º absorveu o pagamento de hora extra por trabalho em domingos e feriados.</t>
        </r>
      </text>
    </comment>
    <comment ref="B29" authorId="1">
      <text>
        <r>
          <rPr>
            <b/>
            <sz val="9"/>
            <rFont val="Tahoma"/>
            <family val="2"/>
          </rPr>
          <t>UFERSA:</t>
        </r>
        <r>
          <rPr>
            <sz val="9"/>
            <rFont val="Tahoma"/>
            <family val="2"/>
          </rPr>
          <t xml:space="preserve">
UFERSA:
O art. 59-A, parag. 1º absorveu o pagamento de hora extra por trabalho em domingos e feriados.</t>
        </r>
      </text>
    </comment>
    <comment ref="B30" authorId="1">
      <text>
        <r>
          <rPr>
            <b/>
            <sz val="9"/>
            <rFont val="Tahoma"/>
            <family val="2"/>
          </rPr>
          <t>UFERSA:</t>
        </r>
        <r>
          <rPr>
            <sz val="9"/>
            <rFont val="Tahoma"/>
            <family val="2"/>
          </rPr>
          <t xml:space="preserve">
UFERSA:
O art. 59-A, parag. 1º absorveu o pagamento de hora extra por trabalho em domingos e feriados.</t>
        </r>
      </text>
    </comment>
    <comment ref="B31" authorId="1">
      <text>
        <r>
          <rPr>
            <b/>
            <sz val="9"/>
            <rFont val="Tahoma"/>
            <family val="2"/>
          </rPr>
          <t>UFERSA:</t>
        </r>
        <r>
          <rPr>
            <sz val="9"/>
            <rFont val="Tahoma"/>
            <family val="2"/>
          </rPr>
          <t xml:space="preserve">
Intrajornada mensal = valor mensal da hora ((965,00/220)*150%* MMDT)*7/6. Em jornada de 12x36 não tem DSR (7/6)</t>
        </r>
      </text>
    </comment>
    <comment ref="B36" authorId="1">
      <text>
        <r>
          <rPr>
            <b/>
            <sz val="9"/>
            <rFont val="Tahoma"/>
            <family val="2"/>
          </rPr>
          <t>UFERSA:</t>
        </r>
        <r>
          <rPr>
            <sz val="9"/>
            <rFont val="Tahoma"/>
            <family val="2"/>
          </rPr>
          <t xml:space="preserve">
Percentuais obrigatórios para provisão mensal (FÉRIAS, ADICIONAL DE FÉRIAS E 13º), totalizando as faixas percentuais dos valores para depósito vinculado, conforme item 14, do Anexo XII, da IN n° 05, de 2017.</t>
        </r>
      </text>
    </comment>
    <comment ref="B37" authorId="1">
      <text>
        <r>
          <rPr>
            <b/>
            <sz val="9"/>
            <rFont val="Tahoma"/>
            <family val="2"/>
          </rPr>
          <t>UFERSA:</t>
        </r>
        <r>
          <rPr>
            <sz val="9"/>
            <rFont val="Tahoma"/>
            <family val="2"/>
          </rPr>
          <t xml:space="preserve">
Percentuais obrigatórios para provisão mensal (FÉRIAS, ADICIONAL DE FÉRIAS E 13º), totalizando as faixas percentuais dos valores para depósito vinculado, conforme item 14, do Anexo XII, da IN n° 05, de 2017.
Caso ocorra renovação- 2º ano de contrato- nesta rubrica será inserida apenas o adicional de férias (3,025%).Enquanto as férias serão provisionada para o substituto.</t>
        </r>
      </text>
    </comment>
    <comment ref="B41" authorId="1">
      <text>
        <r>
          <rPr>
            <b/>
            <sz val="9"/>
            <rFont val="Tahoma"/>
            <family val="2"/>
          </rPr>
          <t>UFERSA:</t>
        </r>
        <r>
          <rPr>
            <sz val="9"/>
            <rFont val="Tahoma"/>
            <family val="2"/>
          </rPr>
          <t xml:space="preserve">
(Art. 22, Inc. I, da Lei Nº 8.212/91)</t>
        </r>
      </text>
    </comment>
    <comment ref="B42" authorId="1">
      <text>
        <r>
          <rPr>
            <b/>
            <sz val="9"/>
            <rFont val="Tahoma"/>
            <family val="2"/>
          </rPr>
          <t>UFERSA:</t>
        </r>
        <r>
          <rPr>
            <sz val="9"/>
            <rFont val="Tahoma"/>
            <family val="2"/>
          </rPr>
          <t xml:space="preserve">
(Art. 3º, Inc. I, Decreto nº 87.043/82).
Alíquota conforme o FPAS 507 e515.
Salário Educação=REMUNERAÇÃO/2,5%.
Empresas optantes pelo Simples Nacional deverão "zerar" essas rubricas:
Art. 13, parágrafo 3º da Lei Complementar 123/2006. As microempresas e empresas de pequeno porte optantes pelo Simples Nacional ficam dispensadas do pagamento das demais contribuições instituídas pela União, inclusive as contribuições para as entidades privadas de serviço social e de formação profissional vinculadas ao sistema sindical, de que trata o art. 240 da Constituição Federal, e demais entidades de serviço social autônomo.
</t>
        </r>
      </text>
    </comment>
    <comment ref="B43" authorId="1">
      <text>
        <r>
          <rPr>
            <sz val="9"/>
            <rFont val="Tahoma"/>
            <family val="2"/>
          </rPr>
          <t xml:space="preserve">Observe que o Seguro de Acidente de Trabalho – SAT/GIIL-RAT corresponde aos percentuais 1%, 2% ou 3% dependendo do grau de risco de acidente do trabalho, prevista no art. 22, inciso II, da Lei nº 8.212, de 1991. Estes valores, contudo, podem oscilar entre 0,50% a 6,00% em função do FAP – Fator de Acidente Previdenciário. (Decreto nº 6.957, de 2009 e Resolução MPS/CNPS Nº 1.329, de 25 de abril de 2017).
Sobre a alíquota do SAT/RAT deve ser aplicado o FAP-Fator Acidentário de Prevenção, que varia de 0,5 a 2,0. A publicação do FAP de cada empresa é publicado em setembro, com vigência para o ano seguinte.
</t>
        </r>
      </text>
    </comment>
    <comment ref="B44" authorId="1">
      <text>
        <r>
          <rPr>
            <b/>
            <sz val="9"/>
            <rFont val="Tahoma"/>
            <family val="2"/>
          </rPr>
          <t>UFERSA:</t>
        </r>
        <r>
          <rPr>
            <sz val="9"/>
            <rFont val="Tahoma"/>
            <family val="2"/>
          </rPr>
          <t xml:space="preserve">
Art. 3º, Lei nº 8.036/90).
Alíquota conforme FPAS 507 e 515.
SESC ou SESI= REMUNERAÇÃO*1,5%.
Empresas optantes pelo Simples Nacional deverão "zerar" essas rubricas:
Art. 13, parágrafo 3º da Lei Complementar 123/2006. As microempresas e empresas de pequeno porte optantes pelo Simples Nacional ficam dispensadas do pagamento das demais contribuições instituídas pela União, inclusive as contribuições para as entidades privadas de serviço social e de formação profissional vinculadas ao sistema sindical, de que trata o art. 240 da Constituição Federal, e demais entidades de serviço social autônomo.</t>
        </r>
      </text>
    </comment>
    <comment ref="B45" authorId="1">
      <text>
        <r>
          <rPr>
            <b/>
            <sz val="9"/>
            <rFont val="Tahoma"/>
            <family val="2"/>
          </rPr>
          <t>UFERSA:</t>
        </r>
        <r>
          <rPr>
            <sz val="9"/>
            <rFont val="Tahoma"/>
            <family val="2"/>
          </rPr>
          <t xml:space="preserve">
(Decreto nº 2.318/86).
Alíquota conforme FPAS 507 e 515.
SENAI-SENAC= REMUNERAÇÃO X 1,0%.
Empresas optantes pelo Simples Nacional deverão "zerar" essas rubricas:
Art. 13, parágrafo 3º da Lei Complementar 123/2006. As microempresas e empresas de pequeno porte optantes pelo Simples Nacional ficam dispensadas do pagamento das demais contribuições instituídas pela União, inclusive as contribuições para as entidades privadas de serviço social e de formação profissional vinculadas ao sistema sindical, de que trata o art. 240 da Constituição Federal, e demais entidades de serviço social autônomo.</t>
        </r>
      </text>
    </comment>
    <comment ref="B46" authorId="1">
      <text>
        <r>
          <rPr>
            <b/>
            <sz val="9"/>
            <rFont val="Tahoma"/>
            <family val="2"/>
          </rPr>
          <t>UFERSA:</t>
        </r>
        <r>
          <rPr>
            <sz val="9"/>
            <rFont val="Tahoma"/>
            <family val="2"/>
          </rPr>
          <t xml:space="preserve">
(Art. 8º, Lei nº 8.029/90 e Lei nº 8.154/90).
Alíquota conforme FPAS 507 e 515.
SEBRAE- REMUNERAÇÃO X 0,6%.
Empresas optantes pelo Simples Nacional deverão "zerar" essas rubricas:
Art. 13, parágrafo 3º da Lei Complementar 123/2006. As microempresas e empresas de pequeno porte optantes pelo Simples Nacional ficam dispensadas do pagamento das demais contribuições instituídas pela União, inclusive as contribuições para as entidades privadas de serviço social e de formação profissional vinculadas ao sistema sindical, de que trata o art. 240 da Constituição Federal, e demais entidades de serviço social autônomo.
</t>
        </r>
      </text>
    </comment>
    <comment ref="B47" authorId="1">
      <text>
        <r>
          <rPr>
            <b/>
            <sz val="9"/>
            <rFont val="Tahoma"/>
            <family val="2"/>
          </rPr>
          <t>UFERSA:</t>
        </r>
        <r>
          <rPr>
            <sz val="9"/>
            <rFont val="Tahoma"/>
            <family val="2"/>
          </rPr>
          <t xml:space="preserve">
(Lei nº 7.787/89 e DL nº 1.146/70).
Alíquota conforme FPAS 507 e 515.
INCRA= REMUNERAÇÃO X 0,2%.
Empresas optantes pelo Simples Nacional deverão "zerar" essas rubricas:
Art. 13, parágrafo 3º da Lei Complementar 123/2006. As microempresas e empresas de pequeno porte optantes pelo Simples Nacional ficam dispensadas do pagamento das demais contribuições instituídas pela União, inclusive as contribuições para as entidades privadas de serviço social e de formação profissional vinculadas ao sistema sindical, de que trata o art. 240 da Constituição Federal, e demais entidades de serviço social autônomo.</t>
        </r>
      </text>
    </comment>
    <comment ref="B48" authorId="1">
      <text>
        <r>
          <rPr>
            <b/>
            <sz val="9"/>
            <rFont val="Tahoma"/>
            <family val="2"/>
          </rPr>
          <t>UFERSA:</t>
        </r>
        <r>
          <rPr>
            <sz val="9"/>
            <rFont val="Tahoma"/>
            <family val="2"/>
          </rPr>
          <t xml:space="preserve">
(Art. 15. Lei nº 8.030/90 e Art. 7º, III, CF)</t>
        </r>
      </text>
    </comment>
    <comment ref="B51" authorId="1">
      <text>
        <r>
          <rPr>
            <b/>
            <sz val="9"/>
            <rFont val="Tahoma"/>
            <family val="2"/>
          </rPr>
          <t>UFERSA:</t>
        </r>
        <r>
          <rPr>
            <sz val="9"/>
            <rFont val="Tahoma"/>
            <family val="2"/>
          </rPr>
          <t xml:space="preserve">
O município de Mossoró dispõe de transporte coletivo.
Valor da passagem conforme DECRETO No 5165, DE 19 DE DEZEMBRO DE 2017 (Jornal Oficial de Mossoró, 3).
Calcular pela Média Mensal de Dias de Trabalho (MMDT)</t>
        </r>
      </text>
    </comment>
    <comment ref="B52" authorId="1">
      <text>
        <r>
          <rPr>
            <b/>
            <sz val="9"/>
            <rFont val="Tahoma"/>
            <family val="2"/>
          </rPr>
          <t>UFERSA:</t>
        </r>
        <r>
          <rPr>
            <sz val="9"/>
            <rFont val="Tahoma"/>
            <family val="2"/>
          </rPr>
          <t xml:space="preserve">
- Cláusula 13ª da CCT = R$124,52
- </t>
        </r>
        <r>
          <rPr>
            <b/>
            <sz val="9"/>
            <rFont val="Tahoma"/>
            <family val="2"/>
          </rPr>
          <t xml:space="preserve">Cláusula décima terceira - Do vale-alimentação </t>
        </r>
        <r>
          <rPr>
            <sz val="9"/>
            <rFont val="Tahoma"/>
            <family val="2"/>
          </rPr>
          <t xml:space="preserve">
Parágrafo Terceiro: DO PAT - As empersas inscritas no Programa de Alimentação do Trabalhador e que forneçam alimentação aos seus trabalhadores, descontarão dos mesmos o percentual de 20% autorizado a título de participação no citado programa, independente do valor de face estabelecido.Nesse caso o valor fica R$ 100,00 (R$ 125,00-20%). Apresentar comprovação de participação no PAT junto com a planilha de Custo, se for o caso.</t>
        </r>
      </text>
    </comment>
    <comment ref="B53" authorId="1">
      <text>
        <r>
          <rPr>
            <b/>
            <sz val="9"/>
            <rFont val="Tahoma"/>
            <family val="2"/>
          </rPr>
          <t>UFERSA:</t>
        </r>
        <r>
          <rPr>
            <sz val="9"/>
            <rFont val="Tahoma"/>
            <family val="2"/>
          </rPr>
          <t xml:space="preserve">
Conforme cláusula 15ª da CCT. Cotação de mercado.</t>
        </r>
      </text>
    </comment>
    <comment ref="B55" authorId="0">
      <text>
        <r>
          <rPr>
            <b/>
            <sz val="9"/>
            <rFont val="Tahoma"/>
            <family val="2"/>
          </rPr>
          <t xml:space="preserve">UFERSA:
</t>
        </r>
        <r>
          <rPr>
            <sz val="9"/>
            <rFont val="Tahoma"/>
            <family val="2"/>
          </rPr>
          <t xml:space="preserve">CLÁUSULA DÉCIMA SEXTA- BENEFÍCIO SOCIAL
</t>
        </r>
      </text>
    </comment>
    <comment ref="B66" authorId="1">
      <text>
        <r>
          <rPr>
            <b/>
            <sz val="9"/>
            <rFont val="Tahoma"/>
            <family val="2"/>
          </rPr>
          <t>UFERSA:</t>
        </r>
        <r>
          <rPr>
            <sz val="9"/>
            <rFont val="Tahoma"/>
            <family val="2"/>
          </rPr>
          <t xml:space="preserve">
 (Art. 477, 487 a 491, CLT, Art. 7º, Inc. XXI, CF/88. 
MEMÓRIA DE CÁLCULO:
API = [(REMUNERAÇÃO + 13º + FÉRIAS + ADICIONAL DE FÉRIAS) * % DE DESLIGAMENTO SEM JUSTA CAUSA POR API + (</t>
        </r>
        <r>
          <rPr>
            <b/>
            <sz val="9"/>
            <rFont val="Tahoma"/>
            <family val="2"/>
          </rPr>
          <t>(REMUNERAÇÃO/ 30 * 1) * n )</t>
        </r>
        <r>
          <rPr>
            <sz val="9"/>
            <rFont val="Tahoma"/>
            <family val="2"/>
          </rPr>
          <t xml:space="preserve"> / 12] * (100%- %TAXA DE ROTATIVIDADE, DEMISSÃO A PEDIDO).  
API= AVISO PRÉVIO INDENIZADO
n= número de anos (completos) de trabalho na mesma empresa. Como o contrato corresponde apenas em 1 ano de vigência, considerar como valor 1.
PARTE DA MEMÓRIA EM NEGRITO= AVISO PRÉVIO PROPORCIONAL (APP)
PARA % DE DESLIGAMENTO FOI CONSIDERADO OS DADOS DOS ULTIMOS 13 MESES DO CAGED POR ESTABELECIMENTO- DESLIGAMENTO POR TIPO DE MOVIMENTO FOI DE  63%, SENDO 50% DESSE PERCENTUAL (31,5%) PARA AVISO PRÉVIO INDENIZADO E 50% (31,5%) A PROBABILIDADE DE OCORRER DESLIGAMENTO SEM JUSTA CAUSA PARA AVISO PRÉVIO TRABALHADO.
TAXA DE ROTATIVIDADE CONSIDERADA PARA A ATIVIDADE DE SERVIÇOS NO RN CONFORME CAGED POR ESTABELECIMENTO NOS ÚLTIMOS 13 MESES- 20%.
</t>
        </r>
      </text>
    </comment>
    <comment ref="B67" authorId="1">
      <text>
        <r>
          <rPr>
            <b/>
            <sz val="9"/>
            <rFont val="Tahoma"/>
            <family val="2"/>
          </rPr>
          <t>UFERSA:</t>
        </r>
        <r>
          <rPr>
            <sz val="9"/>
            <rFont val="Tahoma"/>
            <family val="2"/>
          </rPr>
          <t xml:space="preserve">
Aviso-prévio indenizado x porcentagem de recolhimento mensal do FGTS (8%).</t>
        </r>
      </text>
    </comment>
    <comment ref="B68" authorId="1">
      <text>
        <r>
          <rPr>
            <b/>
            <sz val="9"/>
            <rFont val="Tahoma"/>
            <family val="2"/>
          </rPr>
          <t>UFERSA:</t>
        </r>
        <r>
          <rPr>
            <sz val="9"/>
            <rFont val="Tahoma"/>
            <family val="2"/>
          </rPr>
          <t xml:space="preserve">
(Total da remuneração + 13º salário + Férias e 1/3 de férias) x (Multa do FGTS 40% + multa sobre contribuição social 10%) ou
AVISO PRÉVIO INDENIZADO*8% FGTS*(40%+10%)
</t>
        </r>
      </text>
    </comment>
    <comment ref="B69" authorId="1">
      <text>
        <r>
          <rPr>
            <b/>
            <sz val="9"/>
            <rFont val="Tahoma"/>
            <family val="2"/>
          </rPr>
          <t>UFERSA:</t>
        </r>
        <r>
          <rPr>
            <sz val="9"/>
            <rFont val="Tahoma"/>
            <family val="2"/>
          </rPr>
          <t xml:space="preserve">
(Art. 488, da CLT)
Valor do aviso-prévio trabalhado = ((total da remuneração/dias do mês)/meses do ano x (7 dias de redução de jornada)/12) x porcentagem de dispensa sem justa causa com aviso-prévio itrabalhado (A UFERSA utilizou a incidênica de 31,50%(50% DE DESLIGAMENTO SEM JUSTA CAUSA CONFORME ULTIMOS 13 MESES DO CAGED-DADOS POR ESTABELECIMENTO- DADOS POR TIPO DE MOVIMENTO).</t>
        </r>
      </text>
    </comment>
    <comment ref="B70" authorId="1">
      <text>
        <r>
          <rPr>
            <b/>
            <sz val="9"/>
            <rFont val="Tahoma"/>
            <family val="2"/>
          </rPr>
          <t>UFERSA:</t>
        </r>
        <r>
          <rPr>
            <sz val="9"/>
            <rFont val="Tahoma"/>
            <family val="2"/>
          </rPr>
          <t xml:space="preserve">
(aviso prévio-trabalhado x incidência do submódulo 2.2 (36,8%).</t>
        </r>
      </text>
    </comment>
    <comment ref="B71" authorId="1">
      <text>
        <r>
          <rPr>
            <b/>
            <sz val="9"/>
            <rFont val="Tahoma"/>
            <family val="2"/>
          </rPr>
          <t>UFERSA:</t>
        </r>
        <r>
          <rPr>
            <sz val="9"/>
            <rFont val="Tahoma"/>
            <family val="2"/>
          </rPr>
          <t xml:space="preserve">
MULTA DO FGTS E CONTRIBUIÇÕES SOCIAIS SOBRE O AVT(MAPT).
MAPT=[(REMUNERAÇÃO+13º+ AVISO PRÉVIO TRABALHADO + BCFGTSAM)*8%*(100%+ % REMUNERAÇÃO DO FGTS DA CONTA VINCULADA)]* 40% * 10%.
BCFGTSAM= BASE DE CÁLCULO DA INCIDÊNCIA SOBRE AFASTAMENTO MATERNIDADE= (3,95 * REMUNERAÇÃO)+( 3,95 * 13º SALÁRIO) * % AO ANO DE AFASTAMENTO MATERNIDADE. A UFERSA CONSIDEROU O PERCENTUAL DE 10,28% DE BENEFÍCIOS SÃO CONCEDIDOS DO TIPO AFASTAMENTO MATERNIDADE PARA TRABALHADORES SEGURADOS CONFORME 'Boletim Estatístico da Previdência Social - Vol. 24 Nº 01.
REMUNERAÇÃO DO FGTS DA CONTA VINCULADA É A TAXA REFERENCIAL (TR PARA 2018 FOI DE 0,0%) MAIS 3% PREVISTO PARA O ANO DE 2018.
</t>
        </r>
      </text>
    </comment>
    <comment ref="B76" authorId="0">
      <text>
        <r>
          <rPr>
            <b/>
            <sz val="9"/>
            <rFont val="Tahoma"/>
            <family val="2"/>
          </rPr>
          <t>UFERSA:
PARA O CÁLCULO DE SUBSTITUTO NA COBERTURA DE AUSÊNCIAS LEGAIS, SERÁ UTILIZADO O CUSTO DIÁRIO DE REPOSIÇÃO.
CDR= CUSTO MENSAL DO REPOSITOR/ ME´DIA DE DIAS TRABALHADOS POR ANO
O CUSTO MENSAL DO REPOSITOR COMREENDE OS CUSTOS POR EMPREGADO DEDUZINDO-SE OS BENEFÍCIOS, MATERIAIS E EQUIPAMENTOS QUE NÃO SERÃO PAGOS AO SUBSTITUÍDO.</t>
        </r>
      </text>
    </comment>
    <comment ref="B77" authorId="1">
      <text>
        <r>
          <rPr>
            <b/>
            <sz val="9"/>
            <rFont val="Tahoma"/>
            <family val="2"/>
          </rPr>
          <t>UFERSA:</t>
        </r>
        <r>
          <rPr>
            <sz val="9"/>
            <rFont val="Tahoma"/>
            <family val="2"/>
          </rPr>
          <t xml:space="preserve">
Manual de Preenchimento de Planilhas do MPOG 2011.</t>
        </r>
      </text>
    </comment>
    <comment ref="B78" authorId="0">
      <text>
        <r>
          <rPr>
            <b/>
            <sz val="9"/>
            <rFont val="Tahoma"/>
            <family val="2"/>
          </rPr>
          <t xml:space="preserve">UFERSA:
</t>
        </r>
        <r>
          <rPr>
            <sz val="9"/>
            <rFont val="Tahoma"/>
            <family val="2"/>
          </rPr>
          <t xml:space="preserve">Custo de reposição a ser aportado caso ocorra o 2º ano de contrato, pois o empregado substitutoterá direito  às férias e deverá ser pago a ele.1º ANO a previsão é realizada como indenização no módulo 2.
</t>
        </r>
        <r>
          <rPr>
            <sz val="9"/>
            <rFont val="Tahoma"/>
            <family val="2"/>
          </rPr>
          <t xml:space="preserve">
</t>
        </r>
      </text>
    </comment>
    <comment ref="B79" authorId="0">
      <text>
        <r>
          <rPr>
            <b/>
            <sz val="9"/>
            <rFont val="Tahoma"/>
            <family val="2"/>
          </rPr>
          <t xml:space="preserve">UFERSA:
MEMÓRIA DE CÁLCULO PARA AUSÊNCIAS LEGAIS:
</t>
        </r>
        <r>
          <rPr>
            <b/>
            <u val="single"/>
            <sz val="9"/>
            <rFont val="Tahoma"/>
            <family val="2"/>
          </rPr>
          <t>AL= nDR * CDR/12</t>
        </r>
        <r>
          <rPr>
            <b/>
            <sz val="9"/>
            <rFont val="Tahoma"/>
            <family val="2"/>
          </rPr>
          <t xml:space="preserve">
 nDR: Número de Dias de Reposição
CDR: Custo Diário de Reposição
ONDE CDR É IGUAL A:
</t>
        </r>
        <r>
          <rPr>
            <b/>
            <u val="single"/>
            <sz val="9"/>
            <rFont val="Tahoma"/>
            <family val="2"/>
          </rPr>
          <t>CDR= CUSTO MENSAL DE REPOSIÇÃO (CMR)/MMDT</t>
        </r>
        <r>
          <rPr>
            <b/>
            <sz val="9"/>
            <rFont val="Tahoma"/>
            <family val="2"/>
          </rPr>
          <t xml:space="preserve">
</t>
        </r>
        <r>
          <rPr>
            <sz val="9"/>
            <rFont val="Tahoma"/>
            <family val="2"/>
          </rPr>
          <t xml:space="preserve">
</t>
        </r>
        <r>
          <rPr>
            <b/>
            <sz val="9"/>
            <rFont val="Tahoma"/>
            <family val="2"/>
          </rPr>
          <t xml:space="preserve">MMDT: Média Mensal de Dias Trabalhados
O CDR CORRESPONDE AO CUSTOS DA FUNÇÃO MENOS (SUBTRAÍDO) DOS CUSTOS QUE O TRABALHADOR SUBSTITUÍDO NÃO TEM DIREITO QUANDO É SUBSTITUÍDO COMO VALE ALIMENTAÇÃO E VALE TRANSPORTE, POIS JÁ ESTÃO PREVISTOS NO MÓDULO 3 E CASO FOSSE CONSIDERADOS, ESTARIAM PROVISIONADOS EM DUPLICIDADE.
CASO A EMPRESA TENHA ESTATÍSTICA SOBRE A NECESSIDADE DE REPOSIÇÃO AO ANO DE OCORRÊNCIAS PREVISTAS NO ART. 453 DO DECRETO-LEI 5.452 DE 1]  DE MAIO DE  1943, PODERÁ SER UTILIZADO NA FÓRMULA
</t>
        </r>
      </text>
    </comment>
    <comment ref="B80" authorId="0">
      <text>
        <r>
          <rPr>
            <b/>
            <sz val="9"/>
            <rFont val="Tahoma"/>
            <family val="2"/>
          </rPr>
          <t>UFERSA:
LP= Ndr(LP) * CDR/12
LP: LICENÇA PATERNIDADE
Ndr(LP): MÉDIA ANUAL DE DIAS DE REPOSIÇÃO, POR EMPREGADO COM LICENÇA PATERNIDADE.</t>
        </r>
        <r>
          <rPr>
            <sz val="9"/>
            <rFont val="Tahoma"/>
            <family val="2"/>
          </rPr>
          <t xml:space="preserve">
</t>
        </r>
      </text>
    </comment>
    <comment ref="B81" authorId="0">
      <text>
        <r>
          <rPr>
            <b/>
            <sz val="9"/>
            <rFont val="Tahoma"/>
            <family val="2"/>
          </rPr>
          <t xml:space="preserve">UFERSA:
</t>
        </r>
        <r>
          <rPr>
            <sz val="9"/>
            <rFont val="Tahoma"/>
            <family val="2"/>
          </rPr>
          <t xml:space="preserve">
</t>
        </r>
        <r>
          <rPr>
            <b/>
            <sz val="9"/>
            <rFont val="Tahoma"/>
            <family val="2"/>
          </rPr>
          <t>AAT:AUSÊNCIA POR ACIDENTE DE TRABALHO.
Ndr(AAT): MÉDIA ANUAL DE DIAS DE REPOSIÇÃO, POR EMPREGADO PARA AUXÍLIO DOENÇA.
CDR:CUSTO DIÁRIO DE REPOSIÇÃO.
AAT=Ndr(AAT) * CDR / 12</t>
        </r>
      </text>
    </comment>
    <comment ref="B82" authorId="0">
      <text>
        <r>
          <rPr>
            <b/>
            <sz val="9"/>
            <rFont val="Tahoma"/>
            <family val="2"/>
          </rPr>
          <t xml:space="preserve">UFERSA:
A base de cálculo para substituto em casos de afastaemnto por maternidade inclui o direito a férias nos 4 meses que o substituto tem direito (FPAM), benefícios mensais e diários que também são pagos ao substituto mesmo na ausência do empregado(BMDND) e a incidência do submódulo 2.2 sobre o afastamento maternidade (IAM)
FPAM= FÉRIAS PROPORCIONAIS SOBRE AFASTAMENTO MATERNIDADE
BMDND= BENEFÍCIOS MENSAIS E DIÁRIOS QUE SÃO PAGOS MESMO NA AUSÊNCIA DO EMPREGADO.
IAM= INCIDÊNCIA DO SUBMÓDULO 2.2 SOBRE O AFASTAMENTO MATERNIDADE
PASSOS:
1º CALCULAR FPAM= [(FÉRIAS+ ADICIONAL DE FÉRIAS) * 3,95/12]* 10,28%
2º CALCULAR IAM= [( REMUNERAÇÃO + 13º SALÁRIO + FÉRIAS)* %ENCARGOS DO SUBMÓDULO 2.2 + (ADICIONAL DE FÉRIAS * 8%)] * 3,95 / 12 * 10,28%
3º CALCULAR AFASTAMENTO MATERNIDADE SOMANDO AS FÉRIAS (FPAM), INCIDÊNCIA SUBMÓDULO 2.2 (IAM) E OS BENEFÍCIOS MENSAIS E DIÁRIOS PARA OS 3,95 MESES CONSIDERADOS PARA SUBSTITUIÇÃO DO EMPREGADO.
BASE DE CÁLCULO DO AFASTAMENTO MATERNIDADE= FPAM + ((BMDND * 3,95 * % AUXÍLIO MATERNIDADE CONCEDIDO)/12)+ IAM
</t>
        </r>
        <r>
          <rPr>
            <sz val="9"/>
            <rFont val="Tahoma"/>
            <family val="2"/>
          </rPr>
          <t xml:space="preserve">
3,95 CORRESPONDE AO NÚMERO DE MESES DE LICENÇA MATERNIDADE (120 DIAS/ 30,4167 DIAS MÉDIA POR M~ES EM UM ANO).
PERCENTUAL DE 10,28% DE BENEFÍCIOS SÃO CONCEDIDOS DO TIPO AFASTAMENTO MATERNIDADE PARA TRABALHADORES SEGURADOS CONFORME 'Boletim Estatístico da Previdência Social - Vol. 24 Nº 01.</t>
        </r>
      </text>
    </comment>
    <comment ref="A96" authorId="1">
      <text>
        <r>
          <rPr>
            <b/>
            <sz val="9"/>
            <rFont val="Tahoma"/>
            <family val="2"/>
          </rPr>
          <t>UFERSA:</t>
        </r>
        <r>
          <rPr>
            <sz val="9"/>
            <rFont val="Tahoma"/>
            <family val="2"/>
          </rPr>
          <t xml:space="preserve">
Valores adquiridos por meio de cotação de preços, atas de registro de preços e sites oficiais.</t>
        </r>
      </text>
    </comment>
    <comment ref="B106" authorId="1">
      <text>
        <r>
          <rPr>
            <b/>
            <sz val="9"/>
            <rFont val="Tahoma"/>
            <family val="2"/>
          </rPr>
          <t>UFERSA:</t>
        </r>
        <r>
          <rPr>
            <sz val="9"/>
            <rFont val="Tahoma"/>
            <family val="2"/>
          </rPr>
          <t xml:space="preserve">
Conforme caderno técnico RN MPDG.
Para a obtenção do preço de referência para contratação de um posto de serviço, é necessário
acrescentar ao Custo Total do empregado os Custos Indiretos, Tributos e Lucro. O percentual referente ao
CITL utilizados tem por base a metodologia adotada pela FIA em estudos desenvolvidos em 2014/2015
Os índices utilizados pela FIA para o cálculo do CITL tem origem nos estudos elaborados pelo
Governo do Estado de SP, Ministério Público e Supremo Tribunal Federal sem, contudo, serem limitadores.</t>
        </r>
      </text>
    </comment>
    <comment ref="B107" authorId="1">
      <text>
        <r>
          <rPr>
            <b/>
            <sz val="9"/>
            <rFont val="Tahoma"/>
            <family val="2"/>
          </rPr>
          <t>UFERSA:</t>
        </r>
        <r>
          <rPr>
            <sz val="9"/>
            <rFont val="Tahoma"/>
            <family val="2"/>
          </rPr>
          <t xml:space="preserve">
Conforme caderno técnico RN MPDG.
Para a obtenção do preço de referência para contratação de um posto de serviço, é necessário
acrescentar ao Custo Total do empregado os Custos Indiretos, Tributos e Lucro. O percentual referente ao
CITL utilizados tem por base a metodologia adotada pela FIA em estudos desenvolvidos em 2014/2015
Os índices utilizados pela FIA para o cálculo do CITL tem origem nos estudos elaborados pelo
Governo do Estado de SP, Ministério Público e Supremo Tribunal Federal sem, contudo, serem limitadores.</t>
        </r>
      </text>
    </comment>
    <comment ref="B108" authorId="1">
      <text>
        <r>
          <rPr>
            <b/>
            <sz val="9"/>
            <rFont val="Tahoma"/>
            <family val="2"/>
          </rPr>
          <t>UFERSA:</t>
        </r>
        <r>
          <rPr>
            <sz val="9"/>
            <rFont val="Tahoma"/>
            <family val="2"/>
          </rPr>
          <t xml:space="preserve">
Empresa optante pelo simples informar na proposta de preços o enquadramento.</t>
        </r>
      </text>
    </comment>
  </commentList>
</comments>
</file>

<file path=xl/comments3.xml><?xml version="1.0" encoding="utf-8"?>
<comments xmlns="http://schemas.openxmlformats.org/spreadsheetml/2006/main">
  <authors>
    <author>wilton.junior</author>
    <author>MiniElite705g2</author>
    <author>UFERSA</author>
  </authors>
  <commentList>
    <comment ref="B11" authorId="0">
      <text>
        <r>
          <rPr>
            <b/>
            <sz val="9"/>
            <rFont val="Tahoma"/>
            <family val="2"/>
          </rPr>
          <t xml:space="preserve">Orientação:
</t>
        </r>
        <r>
          <rPr>
            <sz val="9"/>
            <rFont val="Tahoma"/>
            <family val="2"/>
          </rPr>
          <t>1- Cálculo de média de dias trabalho por mês, deve-se levar em consideração os dias que não haverá trabalho como feriados e domingos (caso trabalhe de segunda a sábado) para fins de pagamento de benefícios calculados diariamente e refletir os custos de forma fidedigna.
2- Conforme legislação são 8 feriados nacionais, 1 feriado estadual e 4 feriados municipais. Total de 13 feriados por ano. 10 feriados possuem data fixa, com risco de cair em finais de semana.
3- Probabilidade de feriado em data fixa coincidir com final de semana,</t>
        </r>
        <r>
          <rPr>
            <b/>
            <sz val="9"/>
            <rFont val="Tahoma"/>
            <family val="2"/>
          </rPr>
          <t xml:space="preserve"> considerando 6 dias de trabalho: </t>
        </r>
        <r>
          <rPr>
            <sz val="9"/>
            <rFont val="Tahoma"/>
            <family val="2"/>
          </rPr>
          <t xml:space="preserve">
{10* [6(dias de trabalho)/7 (dias da semana)]}= 8,5714 + 3 (dias com data móvel)= 11,5714 (por ano)
4- Semana no ano= 365/7= 52,1429.
5- Dias de final de semana no ano= 52,1429*1= 52,1429
6- Dias não trabalhados no ano= 52,1429+ 11,5714= 63,7143
7- Dias de trabalho no ano= 365- 63,7143= 301,2857
8- MMDT (Média Mensal de Dias de Trabalho)= 301,2857/12= </t>
        </r>
        <r>
          <rPr>
            <b/>
            <sz val="9"/>
            <rFont val="Tahoma"/>
            <family val="2"/>
          </rPr>
          <t xml:space="preserve">25,107 dias de trabalho em média por mês em um ano.
</t>
        </r>
        <r>
          <rPr>
            <sz val="9"/>
            <rFont val="Tahoma"/>
            <family val="2"/>
          </rPr>
          <t xml:space="preserve">
</t>
        </r>
        <r>
          <rPr>
            <b/>
            <sz val="9"/>
            <rFont val="Tahoma"/>
            <family val="2"/>
          </rPr>
          <t xml:space="preserve">
</t>
        </r>
      </text>
    </comment>
    <comment ref="B23" authorId="1">
      <text>
        <r>
          <rPr>
            <b/>
            <sz val="9"/>
            <rFont val="Tahoma"/>
            <family val="2"/>
          </rPr>
          <t>UFERSA:</t>
        </r>
        <r>
          <rPr>
            <sz val="9"/>
            <rFont val="Tahoma"/>
            <family val="2"/>
          </rPr>
          <t xml:space="preserve">
Conforme CCT.</t>
        </r>
      </text>
    </comment>
    <comment ref="B24" authorId="2">
      <text>
        <r>
          <rPr>
            <b/>
            <sz val="9"/>
            <rFont val="Tahoma"/>
            <family val="2"/>
          </rPr>
          <t>UFERSA:</t>
        </r>
        <r>
          <rPr>
            <sz val="9"/>
            <rFont val="Tahoma"/>
            <family val="2"/>
          </rPr>
          <t xml:space="preserve">
Base de cálculo: Salário base
Percentual previsto na CCT: 30%</t>
        </r>
      </text>
    </comment>
    <comment ref="B28" authorId="1">
      <text>
        <r>
          <rPr>
            <b/>
            <sz val="9"/>
            <rFont val="Tahoma"/>
            <family val="2"/>
          </rPr>
          <t>UFERSA:</t>
        </r>
        <r>
          <rPr>
            <sz val="9"/>
            <rFont val="Tahoma"/>
            <family val="2"/>
          </rPr>
          <t xml:space="preserve">
UFERSA:
O art. 59-A, parag. 1º absorveu o pagamento de hora extra por trabalho em domingos e feriados.</t>
        </r>
      </text>
    </comment>
    <comment ref="B29" authorId="1">
      <text>
        <r>
          <rPr>
            <b/>
            <sz val="9"/>
            <rFont val="Tahoma"/>
            <family val="2"/>
          </rPr>
          <t>UFERSA:</t>
        </r>
        <r>
          <rPr>
            <sz val="9"/>
            <rFont val="Tahoma"/>
            <family val="2"/>
          </rPr>
          <t xml:space="preserve">
UFERSA:
O art. 59-A, parag. 1º absorveu o pagamento de hora extra por trabalho em domingos e feriados.</t>
        </r>
      </text>
    </comment>
    <comment ref="B30" authorId="1">
      <text>
        <r>
          <rPr>
            <b/>
            <sz val="9"/>
            <rFont val="Tahoma"/>
            <family val="2"/>
          </rPr>
          <t>UFERSA:</t>
        </r>
        <r>
          <rPr>
            <sz val="9"/>
            <rFont val="Tahoma"/>
            <family val="2"/>
          </rPr>
          <t xml:space="preserve">
UFERSA:
O art. 59-A, parag. 1º absorveu o pagamento de hora extra por trabalho em domingos e feriados.</t>
        </r>
      </text>
    </comment>
    <comment ref="B31" authorId="1">
      <text>
        <r>
          <rPr>
            <b/>
            <sz val="9"/>
            <rFont val="Tahoma"/>
            <family val="2"/>
          </rPr>
          <t>UFERSA:</t>
        </r>
        <r>
          <rPr>
            <sz val="9"/>
            <rFont val="Tahoma"/>
            <family val="2"/>
          </rPr>
          <t xml:space="preserve">
Intrajornada mensal = valor mensal da hora ((965,00/220)*150%* MMDT)*7/6. Em jornada de 12x36 não tem DSR (7/6)</t>
        </r>
      </text>
    </comment>
    <comment ref="B36" authorId="1">
      <text>
        <r>
          <rPr>
            <b/>
            <sz val="9"/>
            <rFont val="Tahoma"/>
            <family val="2"/>
          </rPr>
          <t>UFERSA:</t>
        </r>
        <r>
          <rPr>
            <sz val="9"/>
            <rFont val="Tahoma"/>
            <family val="2"/>
          </rPr>
          <t xml:space="preserve">
Percentuais obrigatórios para provisão mensal (FÉRIAS, ADICIONAL DE FÉRIAS E 13º), totalizando as faixas percentuais dos valores para depósito vinculado, conforme item 14, do Anexo XII, da IN n° 05, de 2017.</t>
        </r>
      </text>
    </comment>
    <comment ref="B37" authorId="1">
      <text>
        <r>
          <rPr>
            <b/>
            <sz val="9"/>
            <rFont val="Tahoma"/>
            <family val="2"/>
          </rPr>
          <t>UFERSA:</t>
        </r>
        <r>
          <rPr>
            <sz val="9"/>
            <rFont val="Tahoma"/>
            <family val="2"/>
          </rPr>
          <t xml:space="preserve">
Percentuais obrigatórios para provisão mensal (FÉRIAS, ADICIONAL DE FÉRIAS E 13º), totalizando as faixas percentuais dos valores para depósito vinculado, conforme item 14, do Anexo XII, da IN n° 05, de 2017.
Caso ocorra renovação- 2º ano de contrato- nesta rubrica será inserida apenas o adicional de férias (3,025%).Enquanto as férias serão provisionada para o substituto.</t>
        </r>
      </text>
    </comment>
    <comment ref="B41" authorId="1">
      <text>
        <r>
          <rPr>
            <b/>
            <sz val="9"/>
            <rFont val="Tahoma"/>
            <family val="2"/>
          </rPr>
          <t>UFERSA:</t>
        </r>
        <r>
          <rPr>
            <sz val="9"/>
            <rFont val="Tahoma"/>
            <family val="2"/>
          </rPr>
          <t xml:space="preserve">
(Art. 22, Inc. I, da Lei Nº 8.212/91)</t>
        </r>
      </text>
    </comment>
    <comment ref="B42" authorId="1">
      <text>
        <r>
          <rPr>
            <b/>
            <sz val="9"/>
            <rFont val="Tahoma"/>
            <family val="2"/>
          </rPr>
          <t>UFERSA:</t>
        </r>
        <r>
          <rPr>
            <sz val="9"/>
            <rFont val="Tahoma"/>
            <family val="2"/>
          </rPr>
          <t xml:space="preserve">
(Art. 3º, Inc. I, Decreto nº 87.043/82).
Alíquota conforme o FPAS 507 e515.
Salário Educação=REMUNERAÇÃO/2,5%.
Empresas optantes pelo Simples Nacional deverão "zerar" essas rubricas:
Art. 13, parágrafo 3º da Lei Complementar 123/2006. As microempresas e empresas de pequeno porte optantes pelo Simples Nacional ficam dispensadas do pagamento das demais contribuições instituídas pela União, inclusive as contribuições para as entidades privadas de serviço social e de formação profissional vinculadas ao sistema sindical, de que trata o art. 240 da Constituição Federal, e demais entidades de serviço social autônomo.
</t>
        </r>
      </text>
    </comment>
    <comment ref="B43" authorId="1">
      <text>
        <r>
          <rPr>
            <sz val="9"/>
            <rFont val="Tahoma"/>
            <family val="2"/>
          </rPr>
          <t xml:space="preserve">Observe que o Seguro de Acidente de Trabalho – SAT/GIIL-RAT corresponde aos percentuais 1%, 2% ou 3% dependendo do grau de risco de acidente do trabalho, prevista no art. 22, inciso II, da Lei nº 8.212, de 1991. Estes valores, contudo, podem oscilar entre 0,50% a 6,00% em função do FAP – Fator de Acidente Previdenciário. (Decreto nº 6.957, de 2009 e Resolução MPS/CNPS Nº 1.329, de 25 de abril de 2017).
Sobre a alíquota do SAT/RAT deve ser aplicado o FAP-Fator Acidentário de Prevenção, que varia de 0,5 a 2,0. A publicação do FAP de cada empresa é publicado em setembro, com vigência para o ano seguinte.
</t>
        </r>
      </text>
    </comment>
    <comment ref="B44" authorId="1">
      <text>
        <r>
          <rPr>
            <b/>
            <sz val="9"/>
            <rFont val="Tahoma"/>
            <family val="2"/>
          </rPr>
          <t>UFERSA:</t>
        </r>
        <r>
          <rPr>
            <sz val="9"/>
            <rFont val="Tahoma"/>
            <family val="2"/>
          </rPr>
          <t xml:space="preserve">
Art. 3º, Lei nº 8.036/90).
Alíquota conforme FPAS 507 e 515.
SESC ou SESI= REMUNERAÇÃO*1,5%.
Empresas optantes pelo Simples Nacional deverão "zerar" essas rubricas:
Art. 13, parágrafo 3º da Lei Complementar 123/2006. As microempresas e empresas de pequeno porte optantes pelo Simples Nacional ficam dispensadas do pagamento das demais contribuições instituídas pela União, inclusive as contribuições para as entidades privadas de serviço social e de formação profissional vinculadas ao sistema sindical, de que trata o art. 240 da Constituição Federal, e demais entidades de serviço social autônomo.</t>
        </r>
      </text>
    </comment>
    <comment ref="B45" authorId="1">
      <text>
        <r>
          <rPr>
            <b/>
            <sz val="9"/>
            <rFont val="Tahoma"/>
            <family val="2"/>
          </rPr>
          <t>UFERSA:</t>
        </r>
        <r>
          <rPr>
            <sz val="9"/>
            <rFont val="Tahoma"/>
            <family val="2"/>
          </rPr>
          <t xml:space="preserve">
(Decreto nº 2.318/86).
Alíquota conforme FPAS 507 e 515.
SENAI-SENAC= REMUNERAÇÃO X 1,0%.
Empresas optantes pelo Simples Nacional deverão "zerar" essas rubricas:
Art. 13, parágrafo 3º da Lei Complementar 123/2006. As microempresas e empresas de pequeno porte optantes pelo Simples Nacional ficam dispensadas do pagamento das demais contribuições instituídas pela União, inclusive as contribuições para as entidades privadas de serviço social e de formação profissional vinculadas ao sistema sindical, de que trata o art. 240 da Constituição Federal, e demais entidades de serviço social autônomo.</t>
        </r>
      </text>
    </comment>
    <comment ref="B46" authorId="1">
      <text>
        <r>
          <rPr>
            <b/>
            <sz val="9"/>
            <rFont val="Tahoma"/>
            <family val="2"/>
          </rPr>
          <t>UFERSA:</t>
        </r>
        <r>
          <rPr>
            <sz val="9"/>
            <rFont val="Tahoma"/>
            <family val="2"/>
          </rPr>
          <t xml:space="preserve">
(Art. 8º, Lei nº 8.029/90 e Lei nº 8.154/90).
Alíquota conforme FPAS 507 e 515.
SEBRAE- REMUNERAÇÃO X 0,6%.
Empresas optantes pelo Simples Nacional deverão "zerar" essas rubricas:
Art. 13, parágrafo 3º da Lei Complementar 123/2006. As microempresas e empresas de pequeno porte optantes pelo Simples Nacional ficam dispensadas do pagamento das demais contribuições instituídas pela União, inclusive as contribuições para as entidades privadas de serviço social e de formação profissional vinculadas ao sistema sindical, de que trata o art. 240 da Constituição Federal, e demais entidades de serviço social autônomo.
</t>
        </r>
      </text>
    </comment>
    <comment ref="B47" authorId="1">
      <text>
        <r>
          <rPr>
            <b/>
            <sz val="9"/>
            <rFont val="Tahoma"/>
            <family val="2"/>
          </rPr>
          <t>UFERSA:</t>
        </r>
        <r>
          <rPr>
            <sz val="9"/>
            <rFont val="Tahoma"/>
            <family val="2"/>
          </rPr>
          <t xml:space="preserve">
(Lei nº 7.787/89 e DL nº 1.146/70).
Alíquota conforme FPAS 507 e 515.
INCRA= REMUNERAÇÃO X 0,2%.
Empresas optantes pelo Simples Nacional deverão "zerar" essas rubricas:
Art. 13, parágrafo 3º da Lei Complementar 123/2006. As microempresas e empresas de pequeno porte optantes pelo Simples Nacional ficam dispensadas do pagamento das demais contribuições instituídas pela União, inclusive as contribuições para as entidades privadas de serviço social e de formação profissional vinculadas ao sistema sindical, de que trata o art. 240 da Constituição Federal, e demais entidades de serviço social autônomo.</t>
        </r>
      </text>
    </comment>
    <comment ref="B48" authorId="1">
      <text>
        <r>
          <rPr>
            <b/>
            <sz val="9"/>
            <rFont val="Tahoma"/>
            <family val="2"/>
          </rPr>
          <t>UFERSA:</t>
        </r>
        <r>
          <rPr>
            <sz val="9"/>
            <rFont val="Tahoma"/>
            <family val="2"/>
          </rPr>
          <t xml:space="preserve">
(Art. 15. Lei nº 8.030/90 e Art. 7º, III, CF)</t>
        </r>
      </text>
    </comment>
    <comment ref="B51" authorId="1">
      <text>
        <r>
          <rPr>
            <b/>
            <sz val="9"/>
            <rFont val="Tahoma"/>
            <family val="2"/>
          </rPr>
          <t>UFERSA:</t>
        </r>
        <r>
          <rPr>
            <sz val="9"/>
            <rFont val="Tahoma"/>
            <family val="2"/>
          </rPr>
          <t xml:space="preserve">
O município de Mossoró dispõe de transporte coletivo.
Valor da passagem conforme DECRETO No 5165, DE 19 DE DEZEMBRO DE 2017 (Jornal Oficial de Mossoró, 3).
Calcular pela Média Mensal de Dias de Trabalho (MMDT)</t>
        </r>
      </text>
    </comment>
    <comment ref="B52" authorId="1">
      <text>
        <r>
          <rPr>
            <b/>
            <sz val="9"/>
            <rFont val="Tahoma"/>
            <family val="2"/>
          </rPr>
          <t>UFERSA:</t>
        </r>
        <r>
          <rPr>
            <sz val="9"/>
            <rFont val="Tahoma"/>
            <family val="2"/>
          </rPr>
          <t xml:space="preserve">
- Cláusula 13ª da CCT = R$124,52
- </t>
        </r>
        <r>
          <rPr>
            <b/>
            <sz val="9"/>
            <rFont val="Tahoma"/>
            <family val="2"/>
          </rPr>
          <t xml:space="preserve">Cláusula décima terceira - Do vale-alimentação </t>
        </r>
        <r>
          <rPr>
            <sz val="9"/>
            <rFont val="Tahoma"/>
            <family val="2"/>
          </rPr>
          <t xml:space="preserve">
Parágrafo Terceiro: DO PAT - As empersas inscritas no Programa de Alimentação do Trabalhador e que forneçam alimentação aos seus trabalhadores, descontarão dos mesmos o percentual de 20% autorizado a título de participação no citado programa, independente do valor de face estabelecido.Nesse caso o valor fica R$ 100,00 (R$ 125,00-20%). Apresentar comprovação de participação no PAT junto com a planilha de Custo, se for o caso.</t>
        </r>
      </text>
    </comment>
    <comment ref="B53" authorId="1">
      <text>
        <r>
          <rPr>
            <b/>
            <sz val="9"/>
            <rFont val="Tahoma"/>
            <family val="2"/>
          </rPr>
          <t>UFERSA:</t>
        </r>
        <r>
          <rPr>
            <sz val="9"/>
            <rFont val="Tahoma"/>
            <family val="2"/>
          </rPr>
          <t xml:space="preserve">
Conforme cláusula 15ª da CCT. Cotação de mercado.</t>
        </r>
      </text>
    </comment>
    <comment ref="B55" authorId="0">
      <text>
        <r>
          <rPr>
            <b/>
            <sz val="9"/>
            <rFont val="Tahoma"/>
            <family val="2"/>
          </rPr>
          <t xml:space="preserve">UFERSA:
</t>
        </r>
        <r>
          <rPr>
            <sz val="9"/>
            <rFont val="Tahoma"/>
            <family val="2"/>
          </rPr>
          <t xml:space="preserve">CLÁUSULA DÉCIMA SEXTA- BENEFÍCIO SOCIAL
</t>
        </r>
      </text>
    </comment>
    <comment ref="B66" authorId="1">
      <text>
        <r>
          <rPr>
            <b/>
            <sz val="9"/>
            <rFont val="Tahoma"/>
            <family val="2"/>
          </rPr>
          <t>UFERSA:</t>
        </r>
        <r>
          <rPr>
            <sz val="9"/>
            <rFont val="Tahoma"/>
            <family val="2"/>
          </rPr>
          <t xml:space="preserve">
 (Art. 477, 487 a 491, CLT, Art. 7º, Inc. XXI, CF/88. 
MEMÓRIA DE CÁLCULO:
API = [(REMUNERAÇÃO + 13º + FÉRIAS + ADICIONAL DE FÉRIAS) * % DE DESLIGAMENTO SEM JUSTA CAUSA POR API + (</t>
        </r>
        <r>
          <rPr>
            <b/>
            <sz val="9"/>
            <rFont val="Tahoma"/>
            <family val="2"/>
          </rPr>
          <t>(REMUNERAÇÃO/ 30 * 1) * n )</t>
        </r>
        <r>
          <rPr>
            <sz val="9"/>
            <rFont val="Tahoma"/>
            <family val="2"/>
          </rPr>
          <t xml:space="preserve"> / 12] * (100%- %TAXA DE ROTATIVIDADE, DEMISSÃO A PEDIDO).  
API= AVISO PRÉVIO INDENIZADO
n= número de anos (completos) de trabalho na mesma empresa. Como o contrato corresponde apenas em 1 ano de vigência, considerar como valor 1.
PARTE DA MEMÓRIA EM NEGRITO= AVISO PRÉVIO PROPORCIONAL (APP)
PARA % DE DESLIGAMENTO FOI CONSIDERADO OS DADOS DOS ULTIMOS 13 MESES DO CAGED POR ESTABELECIMENTO- DESLIGAMENTO POR TIPO DE MOVIMENTO FOI DE  63%, SENDO 50% DESSE PERCENTUAL (31,5%) PARA AVISO PRÉVIO INDENIZADO E 50% (31,5%) A PROBABILIDADE DE OCORRER DESLIGAMENTO SEM JUSTA CAUSA PARA AVISO PRÉVIO TRABALHADO.
TAXA DE ROTATIVIDADE CONSIDERADA PARA A ATIVIDADE DE SERVIÇOS NO RN CONFORME CAGED POR ESTABELECIMENTO NOS ÚLTIMOS 13 MESES- 20%.
</t>
        </r>
      </text>
    </comment>
    <comment ref="B67" authorId="1">
      <text>
        <r>
          <rPr>
            <b/>
            <sz val="9"/>
            <rFont val="Tahoma"/>
            <family val="2"/>
          </rPr>
          <t>UFERSA:</t>
        </r>
        <r>
          <rPr>
            <sz val="9"/>
            <rFont val="Tahoma"/>
            <family val="2"/>
          </rPr>
          <t xml:space="preserve">
Aviso-prévio indenizado x porcentagem de recolhimento mensal do FGTS (8%).</t>
        </r>
      </text>
    </comment>
    <comment ref="B68" authorId="1">
      <text>
        <r>
          <rPr>
            <b/>
            <sz val="9"/>
            <rFont val="Tahoma"/>
            <family val="2"/>
          </rPr>
          <t>UFERSA:</t>
        </r>
        <r>
          <rPr>
            <sz val="9"/>
            <rFont val="Tahoma"/>
            <family val="2"/>
          </rPr>
          <t xml:space="preserve">
(Total da remuneração + 13º salário + Férias e 1/3 de férias) x (Multa do FGTS 40% + multa sobre contribuição social 10%) ou
AVISO PRÉVIO INDENIZADO*8% FGTS*(40%+10%)
</t>
        </r>
      </text>
    </comment>
    <comment ref="B69" authorId="1">
      <text>
        <r>
          <rPr>
            <b/>
            <sz val="9"/>
            <rFont val="Tahoma"/>
            <family val="2"/>
          </rPr>
          <t>UFERSA:</t>
        </r>
        <r>
          <rPr>
            <sz val="9"/>
            <rFont val="Tahoma"/>
            <family val="2"/>
          </rPr>
          <t xml:space="preserve">
(Art. 488, da CLT)
Valor do aviso-prévio trabalhado = ((total da remuneração/dias do mês)/meses do ano x (7 dias de redução de jornada)/12) x porcentagem de dispensa sem justa causa com aviso-prévio itrabalhado (A UFERSA utilizou a incidênica de 31,50%(50% DE DESLIGAMENTO SEM JUSTA CAUSA CONFORME ULTIMOS 13 MESES DO CAGED-DADOS POR ESTABELECIMENTO- DADOS POR TIPO DE MOVIMENTO).</t>
        </r>
      </text>
    </comment>
    <comment ref="B70" authorId="1">
      <text>
        <r>
          <rPr>
            <b/>
            <sz val="9"/>
            <rFont val="Tahoma"/>
            <family val="2"/>
          </rPr>
          <t>UFERSA:</t>
        </r>
        <r>
          <rPr>
            <sz val="9"/>
            <rFont val="Tahoma"/>
            <family val="2"/>
          </rPr>
          <t xml:space="preserve">
(aviso prévio-trabalhado x incidência do submódulo 2.2 (36,8%).</t>
        </r>
      </text>
    </comment>
    <comment ref="B71" authorId="1">
      <text>
        <r>
          <rPr>
            <b/>
            <sz val="9"/>
            <rFont val="Tahoma"/>
            <family val="2"/>
          </rPr>
          <t>UFERSA:</t>
        </r>
        <r>
          <rPr>
            <sz val="9"/>
            <rFont val="Tahoma"/>
            <family val="2"/>
          </rPr>
          <t xml:space="preserve">
MULTA DO FGTS E CONTRIBUIÇÕES SOCIAIS SOBRE O AVT(MAPT).
MAPT=[(REMUNERAÇÃO+13º+ AVISO PRÉVIO TRABALHADO + BCFGTSAM)*8%*(100%+ % REMUNERAÇÃO DO FGTS DA CONTA VINCULADA)]* 40% * 10%.
BCFGTSAM= BASE DE CÁLCULO DA INCIDÊNCIA SOBRE AFASTAMENTO MATERNIDADE= (3,95 * REMUNERAÇÃO)+( 3,95 * 13º SALÁRIO) * % AO ANO DE AFASTAMENTO MATERNIDADE. A UFERSA CONSIDEROU O PERCENTUAL DE 10,28% DE BENEFÍCIOS SÃO CONCEDIDOS DO TIPO AFASTAMENTO MATERNIDADE PARA TRABALHADORES SEGURADOS CONFORME 'Boletim Estatístico da Previdência Social - Vol. 24 Nº 01.
REMUNERAÇÃO DO FGTS DA CONTA VINCULADA É A TAXA REFERENCIAL (TR PARA 2018 FOI DE 0,0%) MAIS 3% PREVISTO PARA O ANO DE 2018.
</t>
        </r>
      </text>
    </comment>
    <comment ref="B76" authorId="0">
      <text>
        <r>
          <rPr>
            <b/>
            <sz val="9"/>
            <rFont val="Tahoma"/>
            <family val="2"/>
          </rPr>
          <t>UFERSA:
PARA O CÁLCULO DE SUBSTITUTO NA COBERTURA DE AUSÊNCIAS LEGAIS, SERÁ UTILIZADO O CUSTO DIÁRIO DE REPOSIÇÃO.
CDR= CUSTO MENSAL DO REPOSITOR/ ME´DIA DE DIAS TRABALHADOS POR ANO
O CUSTO MENSAL DO REPOSITOR COMREENDE OS CUSTOS POR EMPREGADO DEDUZINDO-SE OS BENEFÍCIOS, MATERIAIS E EQUIPAMENTOS QUE NÃO SERÃO PAGOS AO SUBSTITUÍDO.</t>
        </r>
      </text>
    </comment>
    <comment ref="B77" authorId="1">
      <text>
        <r>
          <rPr>
            <b/>
            <sz val="9"/>
            <rFont val="Tahoma"/>
            <family val="2"/>
          </rPr>
          <t>UFERSA:</t>
        </r>
        <r>
          <rPr>
            <sz val="9"/>
            <rFont val="Tahoma"/>
            <family val="2"/>
          </rPr>
          <t xml:space="preserve">
Manual de Preenchimento de Planilhas do MPOG 2011.</t>
        </r>
      </text>
    </comment>
    <comment ref="B78" authorId="0">
      <text>
        <r>
          <rPr>
            <b/>
            <sz val="9"/>
            <rFont val="Tahoma"/>
            <family val="2"/>
          </rPr>
          <t xml:space="preserve">UFERSA:
</t>
        </r>
        <r>
          <rPr>
            <sz val="9"/>
            <rFont val="Tahoma"/>
            <family val="2"/>
          </rPr>
          <t xml:space="preserve">Custo de reposição a ser aportado caso ocorra o 2º ano de contrato, pois o empregado substitutoterá direito  às férias e deverá ser pago a ele.1º ANO a previsão é realizada como indenização no módulo 2.
</t>
        </r>
        <r>
          <rPr>
            <sz val="9"/>
            <rFont val="Tahoma"/>
            <family val="2"/>
          </rPr>
          <t xml:space="preserve">
</t>
        </r>
      </text>
    </comment>
    <comment ref="B79" authorId="0">
      <text>
        <r>
          <rPr>
            <b/>
            <sz val="9"/>
            <rFont val="Tahoma"/>
            <family val="2"/>
          </rPr>
          <t xml:space="preserve">UFERSA:
MEMÓRIA DE CÁLCULO PARA AUSÊNCIAS LEGAIS:
</t>
        </r>
        <r>
          <rPr>
            <b/>
            <u val="single"/>
            <sz val="9"/>
            <rFont val="Tahoma"/>
            <family val="2"/>
          </rPr>
          <t>AL= nDR * CDR/12</t>
        </r>
        <r>
          <rPr>
            <b/>
            <sz val="9"/>
            <rFont val="Tahoma"/>
            <family val="2"/>
          </rPr>
          <t xml:space="preserve">
 nDR: Número de Dias de Reposição
CDR: Custo Diário de Reposição
ONDE CDR É IGUAL A:
</t>
        </r>
        <r>
          <rPr>
            <b/>
            <u val="single"/>
            <sz val="9"/>
            <rFont val="Tahoma"/>
            <family val="2"/>
          </rPr>
          <t>CDR= CUSTO MENSAL DE REPOSIÇÃO (CMR)/MMDT</t>
        </r>
        <r>
          <rPr>
            <b/>
            <sz val="9"/>
            <rFont val="Tahoma"/>
            <family val="2"/>
          </rPr>
          <t xml:space="preserve">
</t>
        </r>
        <r>
          <rPr>
            <sz val="9"/>
            <rFont val="Tahoma"/>
            <family val="2"/>
          </rPr>
          <t xml:space="preserve">
</t>
        </r>
        <r>
          <rPr>
            <b/>
            <sz val="9"/>
            <rFont val="Tahoma"/>
            <family val="2"/>
          </rPr>
          <t xml:space="preserve">MMDT: Média Mensal de Dias Trabalhados
O CDR CORRESPONDE AO CUSTOS DA FUNÇÃO MENOS (SUBTRAÍDO) DOS CUSTOS QUE O TRABALHADOR SUBSTITUÍDO NÃO TEM DIREITO QUANDO É SUBSTITUÍDO COMO VALE ALIMENTAÇÃO E VALE TRANSPORTE, POIS JÁ ESTÃO PREVISTOS NO MÓDULO 3 E CASO FOSSE CONSIDERADOS, ESTARIAM PROVISIONADOS EM DUPLICIDADE.
CASO A EMPRESA TENHA ESTATÍSTICA SOBRE A NECESSIDADE DE REPOSIÇÃO AO ANO DE OCORRÊNCIAS PREVISTAS NO ART. 453 DO DECRETO-LEI 5.452 DE 1]  DE MAIO DE  1943, PODERÁ SER UTILIZADO NA FÓRMULA
</t>
        </r>
      </text>
    </comment>
    <comment ref="B80" authorId="0">
      <text>
        <r>
          <rPr>
            <b/>
            <sz val="9"/>
            <rFont val="Tahoma"/>
            <family val="2"/>
          </rPr>
          <t>UFERSA:
LP= Ndr(LP) * CDR/12
LP: LICENÇA PATERNIDADE
Ndr(LP): MÉDIA ANUAL DE DIAS DE REPOSIÇÃO, POR EMPREGADO COM LICENÇA PATERNIDADE.</t>
        </r>
        <r>
          <rPr>
            <sz val="9"/>
            <rFont val="Tahoma"/>
            <family val="2"/>
          </rPr>
          <t xml:space="preserve">
</t>
        </r>
      </text>
    </comment>
    <comment ref="B81" authorId="0">
      <text>
        <r>
          <rPr>
            <b/>
            <sz val="9"/>
            <rFont val="Tahoma"/>
            <family val="2"/>
          </rPr>
          <t xml:space="preserve">UFERSA:
</t>
        </r>
        <r>
          <rPr>
            <sz val="9"/>
            <rFont val="Tahoma"/>
            <family val="2"/>
          </rPr>
          <t xml:space="preserve">
</t>
        </r>
        <r>
          <rPr>
            <b/>
            <sz val="9"/>
            <rFont val="Tahoma"/>
            <family val="2"/>
          </rPr>
          <t>AAT:AUSÊNCIA POR ACIDENTE DE TRABALHO.
Ndr(AAT): MÉDIA ANUAL DE DIAS DE REPOSIÇÃO, POR EMPREGADO PARA AUXÍLIO DOENÇA.
CDR:CUSTO DIÁRIO DE REPOSIÇÃO.
AAT=Ndr(AAT) * CDR / 12</t>
        </r>
      </text>
    </comment>
    <comment ref="B82" authorId="0">
      <text>
        <r>
          <rPr>
            <b/>
            <sz val="9"/>
            <rFont val="Tahoma"/>
            <family val="2"/>
          </rPr>
          <t xml:space="preserve">UFERSA:
A base de cálculo para substituto em casos de afastaemnto por maternidade inclui o direito a férias nos 4 meses que o substituto tem direito (FPAM), benefícios mensais e diários que também são pagos ao substituto mesmo na ausência do empregado(BMDND) e a incidência do submódulo 2.2 sobre o afastamento maternidade (IAM)
FPAM= FÉRIAS PROPORCIONAIS SOBRE AFASTAMENTO MATERNIDADE
BMDND= BENEFÍCIOS MENSAIS E DIÁRIOS QUE SÃO PAGOS MESMO NA AUSÊNCIA DO EMPREGADO.
IAM= INCIDÊNCIA DO SUBMÓDULO 2.2 SOBRE O AFASTAMENTO MATERNIDADE
PASSOS:
1º CALCULAR FPAM= [(FÉRIAS+ ADICIONAL DE FÉRIAS) * 3,95/12]* 10,28%
2º CALCULAR IAM= [( REMUNERAÇÃO + 13º SALÁRIO + FÉRIAS)* %ENCARGOS DO SUBMÓDULO 2.2 + (ADICIONAL DE FÉRIAS * 8%)] * 3,95 / 12 * 10,28%
3º CALCULAR AFASTAMENTO MATERNIDADE SOMANDO AS FÉRIAS (FPAM), INCIDÊNCIA SUBMÓDULO 2.2 (IAM) E OS BENEFÍCIOS MENSAIS E DIÁRIOS PARA OS 3,95 MESES CONSIDERADOS PARA SUBSTITUIÇÃO DO EMPREGADO.
BASE DE CÁLCULO DO AFASTAMENTO MATERNIDADE= FPAM + ((BMDND * 3,95 * % AUXÍLIO MATERNIDADE CONCEDIDO)/12)+ IAM
</t>
        </r>
        <r>
          <rPr>
            <sz val="9"/>
            <rFont val="Tahoma"/>
            <family val="2"/>
          </rPr>
          <t xml:space="preserve">
3,95 CORRESPONDE AO NÚMERO DE MESES DE LICENÇA MATERNIDADE (120 DIAS/ 30,4167 DIAS MÉDIA POR M~ES EM UM ANO).
PERCENTUAL DE 10,28% DE BENEFÍCIOS SÃO CONCEDIDOS DO TIPO AFASTAMENTO MATERNIDADE PARA TRABALHADORES SEGURADOS CONFORME 'Boletim Estatístico da Previdência Social - Vol. 24 Nº 01.</t>
        </r>
      </text>
    </comment>
    <comment ref="A96" authorId="1">
      <text>
        <r>
          <rPr>
            <b/>
            <sz val="9"/>
            <rFont val="Tahoma"/>
            <family val="2"/>
          </rPr>
          <t>UFERSA:</t>
        </r>
        <r>
          <rPr>
            <sz val="9"/>
            <rFont val="Tahoma"/>
            <family val="2"/>
          </rPr>
          <t xml:space="preserve">
Valores adquiridos por meio de cotação de preços, atas de registro de preços e sites oficiais.</t>
        </r>
      </text>
    </comment>
    <comment ref="B106" authorId="1">
      <text>
        <r>
          <rPr>
            <b/>
            <sz val="9"/>
            <rFont val="Tahoma"/>
            <family val="2"/>
          </rPr>
          <t>UFERSA:</t>
        </r>
        <r>
          <rPr>
            <sz val="9"/>
            <rFont val="Tahoma"/>
            <family val="2"/>
          </rPr>
          <t xml:space="preserve">
Conforme caderno técnico RN MPDG.
Para a obtenção do preço de referência para contratação de um posto de serviço, é necessário
acrescentar ao Custo Total do empregado os Custos Indiretos, Tributos e Lucro. O percentual referente ao
CITL utilizados tem por base a metodologia adotada pela FIA em estudos desenvolvidos em 2014/2015
Os índices utilizados pela FIA para o cálculo do CITL tem origem nos estudos elaborados pelo
Governo do Estado de SP, Ministério Público e Supremo Tribunal Federal sem, contudo, serem limitadores.</t>
        </r>
      </text>
    </comment>
    <comment ref="B107" authorId="1">
      <text>
        <r>
          <rPr>
            <b/>
            <sz val="9"/>
            <rFont val="Tahoma"/>
            <family val="2"/>
          </rPr>
          <t>UFERSA:</t>
        </r>
        <r>
          <rPr>
            <sz val="9"/>
            <rFont val="Tahoma"/>
            <family val="2"/>
          </rPr>
          <t xml:space="preserve">
Conforme caderno técnico RN MPDG.
Para a obtenção do preço de referência para contratação de um posto de serviço, é necessário
acrescentar ao Custo Total do empregado os Custos Indiretos, Tributos e Lucro. O percentual referente ao
CITL utilizados tem por base a metodologia adotada pela FIA em estudos desenvolvidos em 2014/2015
Os índices utilizados pela FIA para o cálculo do CITL tem origem nos estudos elaborados pelo
Governo do Estado de SP, Ministério Público e Supremo Tribunal Federal sem, contudo, serem limitadores.</t>
        </r>
      </text>
    </comment>
    <comment ref="B108" authorId="1">
      <text>
        <r>
          <rPr>
            <b/>
            <sz val="9"/>
            <rFont val="Tahoma"/>
            <family val="2"/>
          </rPr>
          <t>UFERSA:</t>
        </r>
        <r>
          <rPr>
            <sz val="9"/>
            <rFont val="Tahoma"/>
            <family val="2"/>
          </rPr>
          <t xml:space="preserve">
Empresa optante pelo simples informar na proposta de preços o enquadramento.</t>
        </r>
      </text>
    </comment>
  </commentList>
</comments>
</file>

<file path=xl/comments4.xml><?xml version="1.0" encoding="utf-8"?>
<comments xmlns="http://schemas.openxmlformats.org/spreadsheetml/2006/main">
  <authors>
    <author>wilton.junior</author>
    <author>MiniElite705g2</author>
    <author>UFERSA</author>
  </authors>
  <commentList>
    <comment ref="B11" authorId="0">
      <text>
        <r>
          <rPr>
            <b/>
            <sz val="9"/>
            <rFont val="Tahoma"/>
            <family val="2"/>
          </rPr>
          <t xml:space="preserve">Orientação:
</t>
        </r>
        <r>
          <rPr>
            <sz val="9"/>
            <rFont val="Tahoma"/>
            <family val="2"/>
          </rPr>
          <t>1- Cálculo de média de dias trabalho por mês, deve-se levar em consideração os dias que não haverá trabalho como feriados e domingos (caso trabalhe de segunda a sábado) para fins de pagamento de benefícios calculados diariamente e refletir os custos de forma fidedigna.
2- Conforme legislação são 8 feriados nacionais, 1 feriado estadual e 4 feriados municipais. Total de 13 feriados por ano. 10 feriados possuem data fixa, com risco de cair em finais de semana.
3- Probabilidade de feriado em data fixa coincidir com final de semana,</t>
        </r>
        <r>
          <rPr>
            <b/>
            <sz val="9"/>
            <rFont val="Tahoma"/>
            <family val="2"/>
          </rPr>
          <t xml:space="preserve"> considerando 6 dias de trabalho: </t>
        </r>
        <r>
          <rPr>
            <sz val="9"/>
            <rFont val="Tahoma"/>
            <family val="2"/>
          </rPr>
          <t xml:space="preserve">
{10* [6(dias de trabalho)/7 (dias da semana)]}= 8,5714 + 3 (dias com data móvel)= 11,5714 (por ano)
4- Semana no ano= 365/7= 52,1429.
5- Dias de final de semana no ano= 52,1429*1= 52,1429
6- Dias não trabalhados no ano= 52,1429+ 11,5714= 63,7143
7- Dias de trabalho no ano= 365- 63,7143= 301,2857
8- MMDT (Média Mensal de Dias de Trabalho)= 301,2857/12= </t>
        </r>
        <r>
          <rPr>
            <b/>
            <sz val="9"/>
            <rFont val="Tahoma"/>
            <family val="2"/>
          </rPr>
          <t xml:space="preserve">25,107 dias de trabalho em média por mês em um ano.
</t>
        </r>
        <r>
          <rPr>
            <sz val="9"/>
            <rFont val="Tahoma"/>
            <family val="2"/>
          </rPr>
          <t xml:space="preserve">
</t>
        </r>
        <r>
          <rPr>
            <b/>
            <sz val="9"/>
            <rFont val="Tahoma"/>
            <family val="2"/>
          </rPr>
          <t xml:space="preserve">
</t>
        </r>
      </text>
    </comment>
    <comment ref="B23" authorId="1">
      <text>
        <r>
          <rPr>
            <b/>
            <sz val="9"/>
            <rFont val="Tahoma"/>
            <family val="2"/>
          </rPr>
          <t>UFERSA:</t>
        </r>
        <r>
          <rPr>
            <sz val="9"/>
            <rFont val="Tahoma"/>
            <family val="2"/>
          </rPr>
          <t xml:space="preserve">
Conforme CCT.</t>
        </r>
      </text>
    </comment>
    <comment ref="B24" authorId="2">
      <text>
        <r>
          <rPr>
            <b/>
            <sz val="9"/>
            <rFont val="Tahoma"/>
            <family val="2"/>
          </rPr>
          <t>UFERSA:</t>
        </r>
        <r>
          <rPr>
            <sz val="9"/>
            <rFont val="Tahoma"/>
            <family val="2"/>
          </rPr>
          <t xml:space="preserve">
Base de cálculo: Salário base
Percentual previsto na CCT: 30%</t>
        </r>
      </text>
    </comment>
    <comment ref="B28" authorId="1">
      <text>
        <r>
          <rPr>
            <b/>
            <sz val="9"/>
            <rFont val="Tahoma"/>
            <family val="2"/>
          </rPr>
          <t>UFERSA:</t>
        </r>
        <r>
          <rPr>
            <sz val="9"/>
            <rFont val="Tahoma"/>
            <family val="2"/>
          </rPr>
          <t xml:space="preserve">
UFERSA:
O art. 59-A, parag. 1º absorveu o pagamento de hora extra por trabalho em domingos e feriados.</t>
        </r>
      </text>
    </comment>
    <comment ref="B29" authorId="1">
      <text>
        <r>
          <rPr>
            <b/>
            <sz val="9"/>
            <rFont val="Tahoma"/>
            <family val="2"/>
          </rPr>
          <t>UFERSA:</t>
        </r>
        <r>
          <rPr>
            <sz val="9"/>
            <rFont val="Tahoma"/>
            <family val="2"/>
          </rPr>
          <t xml:space="preserve">
UFERSA:
O art. 59-A, parag. 1º absorveu o pagamento de hora extra por trabalho em domingos e feriados.</t>
        </r>
      </text>
    </comment>
    <comment ref="B30" authorId="1">
      <text>
        <r>
          <rPr>
            <b/>
            <sz val="9"/>
            <rFont val="Tahoma"/>
            <family val="2"/>
          </rPr>
          <t>UFERSA:</t>
        </r>
        <r>
          <rPr>
            <sz val="9"/>
            <rFont val="Tahoma"/>
            <family val="2"/>
          </rPr>
          <t xml:space="preserve">
UFERSA:
O art. 59-A, parag. 1º absorveu o pagamento de hora extra por trabalho em domingos e feriados.</t>
        </r>
      </text>
    </comment>
    <comment ref="B31" authorId="1">
      <text>
        <r>
          <rPr>
            <b/>
            <sz val="9"/>
            <rFont val="Tahoma"/>
            <family val="2"/>
          </rPr>
          <t>UFERSA:</t>
        </r>
        <r>
          <rPr>
            <sz val="9"/>
            <rFont val="Tahoma"/>
            <family val="2"/>
          </rPr>
          <t xml:space="preserve">
Intrajornada mensal = valor mensal da hora ((965,00/220)*150%* MMDT)*7/6. Em jornada de 12x36 não tem DSR (7/6)</t>
        </r>
      </text>
    </comment>
    <comment ref="B36" authorId="1">
      <text>
        <r>
          <rPr>
            <b/>
            <sz val="9"/>
            <rFont val="Tahoma"/>
            <family val="2"/>
          </rPr>
          <t>UFERSA:</t>
        </r>
        <r>
          <rPr>
            <sz val="9"/>
            <rFont val="Tahoma"/>
            <family val="2"/>
          </rPr>
          <t xml:space="preserve">
Percentuais obrigatórios para provisão mensal (FÉRIAS, ADICIONAL DE FÉRIAS E 13º), totalizando as faixas percentuais dos valores para depósito vinculado, conforme item 14, do Anexo XII, da IN n° 05, de 2017.</t>
        </r>
      </text>
    </comment>
    <comment ref="B37" authorId="1">
      <text>
        <r>
          <rPr>
            <b/>
            <sz val="9"/>
            <rFont val="Tahoma"/>
            <family val="2"/>
          </rPr>
          <t>UFERSA:</t>
        </r>
        <r>
          <rPr>
            <sz val="9"/>
            <rFont val="Tahoma"/>
            <family val="2"/>
          </rPr>
          <t xml:space="preserve">
Percentuais obrigatórios para provisão mensal (FÉRIAS, ADICIONAL DE FÉRIAS E 13º), totalizando as faixas percentuais dos valores para depósito vinculado, conforme item 14, do Anexo XII, da IN n° 05, de 2017.
Caso ocorra renovação- 2º ano de contrato- nesta rubrica será inserida apenas o adicional de férias (3,025%).Enquanto as férias serão provisionada para o substituto.</t>
        </r>
      </text>
    </comment>
    <comment ref="B41" authorId="1">
      <text>
        <r>
          <rPr>
            <b/>
            <sz val="9"/>
            <rFont val="Tahoma"/>
            <family val="2"/>
          </rPr>
          <t>UFERSA:</t>
        </r>
        <r>
          <rPr>
            <sz val="9"/>
            <rFont val="Tahoma"/>
            <family val="2"/>
          </rPr>
          <t xml:space="preserve">
(Art. 22, Inc. I, da Lei Nº 8.212/91)</t>
        </r>
      </text>
    </comment>
    <comment ref="B42" authorId="1">
      <text>
        <r>
          <rPr>
            <b/>
            <sz val="9"/>
            <rFont val="Tahoma"/>
            <family val="2"/>
          </rPr>
          <t>UFERSA:</t>
        </r>
        <r>
          <rPr>
            <sz val="9"/>
            <rFont val="Tahoma"/>
            <family val="2"/>
          </rPr>
          <t xml:space="preserve">
(Art. 3º, Inc. I, Decreto nº 87.043/82).
Alíquota conforme o FPAS 507 e515.
Salário Educação=REMUNERAÇÃO/2,5%.
Empresas optantes pelo Simples Nacional deverão "zerar" essas rubricas:
Art. 13, parágrafo 3º da Lei Complementar 123/2006. As microempresas e empresas de pequeno porte optantes pelo Simples Nacional ficam dispensadas do pagamento das demais contribuições instituídas pela União, inclusive as contribuições para as entidades privadas de serviço social e de formação profissional vinculadas ao sistema sindical, de que trata o art. 240 da Constituição Federal, e demais entidades de serviço social autônomo.
</t>
        </r>
      </text>
    </comment>
    <comment ref="B43" authorId="1">
      <text>
        <r>
          <rPr>
            <sz val="9"/>
            <rFont val="Tahoma"/>
            <family val="2"/>
          </rPr>
          <t xml:space="preserve">Observe que o Seguro de Acidente de Trabalho – SAT/GIIL-RAT corresponde aos percentuais 1%, 2% ou 3% dependendo do grau de risco de acidente do trabalho, prevista no art. 22, inciso II, da Lei nº 8.212, de 1991. Estes valores, contudo, podem oscilar entre 0,50% a 6,00% em função do FAP – Fator de Acidente Previdenciário. (Decreto nº 6.957, de 2009 e Resolução MPS/CNPS Nº 1.329, de 25 de abril de 2017).
Sobre a alíquota do SAT/RAT deve ser aplicado o FAP-Fator Acidentário de Prevenção, que varia de 0,5 a 2,0. A publicação do FAP de cada empresa é publicado em setembro, com vigência para o ano seguinte.
</t>
        </r>
      </text>
    </comment>
    <comment ref="B44" authorId="1">
      <text>
        <r>
          <rPr>
            <b/>
            <sz val="9"/>
            <rFont val="Tahoma"/>
            <family val="2"/>
          </rPr>
          <t>UFERSA:</t>
        </r>
        <r>
          <rPr>
            <sz val="9"/>
            <rFont val="Tahoma"/>
            <family val="2"/>
          </rPr>
          <t xml:space="preserve">
Art. 3º, Lei nº 8.036/90).
Alíquota conforme FPAS 507 e 515.
SESC ou SESI= REMUNERAÇÃO*1,5%.
Empresas optantes pelo Simples Nacional deverão "zerar" essas rubricas:
Art. 13, parágrafo 3º da Lei Complementar 123/2006. As microempresas e empresas de pequeno porte optantes pelo Simples Nacional ficam dispensadas do pagamento das demais contribuições instituídas pela União, inclusive as contribuições para as entidades privadas de serviço social e de formação profissional vinculadas ao sistema sindical, de que trata o art. 240 da Constituição Federal, e demais entidades de serviço social autônomo.</t>
        </r>
      </text>
    </comment>
    <comment ref="B45" authorId="1">
      <text>
        <r>
          <rPr>
            <b/>
            <sz val="9"/>
            <rFont val="Tahoma"/>
            <family val="2"/>
          </rPr>
          <t>UFERSA:</t>
        </r>
        <r>
          <rPr>
            <sz val="9"/>
            <rFont val="Tahoma"/>
            <family val="2"/>
          </rPr>
          <t xml:space="preserve">
(Decreto nº 2.318/86).
Alíquota conforme FPAS 507 e 515.
SENAI-SENAC= REMUNERAÇÃO X 1,0%.
Empresas optantes pelo Simples Nacional deverão "zerar" essas rubricas:
Art. 13, parágrafo 3º da Lei Complementar 123/2006. As microempresas e empresas de pequeno porte optantes pelo Simples Nacional ficam dispensadas do pagamento das demais contribuições instituídas pela União, inclusive as contribuições para as entidades privadas de serviço social e de formação profissional vinculadas ao sistema sindical, de que trata o art. 240 da Constituição Federal, e demais entidades de serviço social autônomo.</t>
        </r>
      </text>
    </comment>
    <comment ref="B46" authorId="1">
      <text>
        <r>
          <rPr>
            <b/>
            <sz val="9"/>
            <rFont val="Tahoma"/>
            <family val="2"/>
          </rPr>
          <t>UFERSA:</t>
        </r>
        <r>
          <rPr>
            <sz val="9"/>
            <rFont val="Tahoma"/>
            <family val="2"/>
          </rPr>
          <t xml:space="preserve">
(Art. 8º, Lei nº 8.029/90 e Lei nº 8.154/90).
Alíquota conforme FPAS 507 e 515.
SEBRAE- REMUNERAÇÃO X 0,6%.
Empresas optantes pelo Simples Nacional deverão "zerar" essas rubricas:
Art. 13, parágrafo 3º da Lei Complementar 123/2006. As microempresas e empresas de pequeno porte optantes pelo Simples Nacional ficam dispensadas do pagamento das demais contribuições instituídas pela União, inclusive as contribuições para as entidades privadas de serviço social e de formação profissional vinculadas ao sistema sindical, de que trata o art. 240 da Constituição Federal, e demais entidades de serviço social autônomo.
</t>
        </r>
      </text>
    </comment>
    <comment ref="B47" authorId="1">
      <text>
        <r>
          <rPr>
            <b/>
            <sz val="9"/>
            <rFont val="Tahoma"/>
            <family val="2"/>
          </rPr>
          <t>UFERSA:</t>
        </r>
        <r>
          <rPr>
            <sz val="9"/>
            <rFont val="Tahoma"/>
            <family val="2"/>
          </rPr>
          <t xml:space="preserve">
(Lei nº 7.787/89 e DL nº 1.146/70).
Alíquota conforme FPAS 507 e 515.
INCRA= REMUNERAÇÃO X 0,2%.
Empresas optantes pelo Simples Nacional deverão "zerar" essas rubricas:
Art. 13, parágrafo 3º da Lei Complementar 123/2006. As microempresas e empresas de pequeno porte optantes pelo Simples Nacional ficam dispensadas do pagamento das demais contribuições instituídas pela União, inclusive as contribuições para as entidades privadas de serviço social e de formação profissional vinculadas ao sistema sindical, de que trata o art. 240 da Constituição Federal, e demais entidades de serviço social autônomo.</t>
        </r>
      </text>
    </comment>
    <comment ref="B48" authorId="1">
      <text>
        <r>
          <rPr>
            <b/>
            <sz val="9"/>
            <rFont val="Tahoma"/>
            <family val="2"/>
          </rPr>
          <t>UFERSA:</t>
        </r>
        <r>
          <rPr>
            <sz val="9"/>
            <rFont val="Tahoma"/>
            <family val="2"/>
          </rPr>
          <t xml:space="preserve">
(Art. 15. Lei nº 8.030/90 e Art. 7º, III, CF)</t>
        </r>
      </text>
    </comment>
    <comment ref="B51" authorId="1">
      <text>
        <r>
          <rPr>
            <b/>
            <sz val="9"/>
            <rFont val="Tahoma"/>
            <family val="2"/>
          </rPr>
          <t>UFERSA:</t>
        </r>
        <r>
          <rPr>
            <sz val="9"/>
            <rFont val="Tahoma"/>
            <family val="2"/>
          </rPr>
          <t xml:space="preserve">
O município de Mossoró dispõe de transporte coletivo.
Valor da passagem conforme DECRETO No 5165, DE 19 DE DEZEMBRO DE 2017 (Jornal Oficial de Mossoró, 3).
Calcular pela Média Mensal de Dias de Trabalho (MMDT)</t>
        </r>
      </text>
    </comment>
    <comment ref="B52" authorId="1">
      <text>
        <r>
          <rPr>
            <b/>
            <sz val="9"/>
            <rFont val="Tahoma"/>
            <family val="2"/>
          </rPr>
          <t>UFERSA:</t>
        </r>
        <r>
          <rPr>
            <sz val="9"/>
            <rFont val="Tahoma"/>
            <family val="2"/>
          </rPr>
          <t xml:space="preserve">
- Cláusula 13ª da CCT = R$124,52
- </t>
        </r>
        <r>
          <rPr>
            <b/>
            <sz val="9"/>
            <rFont val="Tahoma"/>
            <family val="2"/>
          </rPr>
          <t xml:space="preserve">Cláusula décima terceira - Do vale-alimentação </t>
        </r>
        <r>
          <rPr>
            <sz val="9"/>
            <rFont val="Tahoma"/>
            <family val="2"/>
          </rPr>
          <t xml:space="preserve">
Parágrafo Terceiro: DO PAT - As empersas inscritas no Programa de Alimentação do Trabalhador e que forneçam alimentação aos seus trabalhadores, descontarão dos mesmos o percentual de 20% autorizado a título de participação no citado programa, independente do valor de face estabelecido.Nesse caso o valor fica R$ 100,00 (R$ 125,00-20%). Apresentar comprovação de participação no PAT junto com a planilha de Custo, se for o caso.</t>
        </r>
      </text>
    </comment>
    <comment ref="B53" authorId="1">
      <text>
        <r>
          <rPr>
            <b/>
            <sz val="9"/>
            <rFont val="Tahoma"/>
            <family val="2"/>
          </rPr>
          <t>UFERSA:</t>
        </r>
        <r>
          <rPr>
            <sz val="9"/>
            <rFont val="Tahoma"/>
            <family val="2"/>
          </rPr>
          <t xml:space="preserve">
Conforme cláusula 15ª da CCT. Cotação de mercado.</t>
        </r>
      </text>
    </comment>
    <comment ref="B55" authorId="0">
      <text>
        <r>
          <rPr>
            <b/>
            <sz val="9"/>
            <rFont val="Tahoma"/>
            <family val="2"/>
          </rPr>
          <t xml:space="preserve">UFERSA:
</t>
        </r>
        <r>
          <rPr>
            <sz val="9"/>
            <rFont val="Tahoma"/>
            <family val="2"/>
          </rPr>
          <t xml:space="preserve">CLÁUSULA DÉCIMA SEXTA- BENEFÍCIO SOCIAL
</t>
        </r>
      </text>
    </comment>
    <comment ref="B66" authorId="1">
      <text>
        <r>
          <rPr>
            <b/>
            <sz val="9"/>
            <rFont val="Tahoma"/>
            <family val="2"/>
          </rPr>
          <t>UFERSA:</t>
        </r>
        <r>
          <rPr>
            <sz val="9"/>
            <rFont val="Tahoma"/>
            <family val="2"/>
          </rPr>
          <t xml:space="preserve">
 (Art. 477, 487 a 491, CLT, Art. 7º, Inc. XXI, CF/88. 
MEMÓRIA DE CÁLCULO:
API = [(REMUNERAÇÃO + 13º + FÉRIAS + ADICIONAL DE FÉRIAS) * % DE DESLIGAMENTO SEM JUSTA CAUSA POR API + (</t>
        </r>
        <r>
          <rPr>
            <b/>
            <sz val="9"/>
            <rFont val="Tahoma"/>
            <family val="2"/>
          </rPr>
          <t>(REMUNERAÇÃO/ 30 * 1) * n )</t>
        </r>
        <r>
          <rPr>
            <sz val="9"/>
            <rFont val="Tahoma"/>
            <family val="2"/>
          </rPr>
          <t xml:space="preserve"> / 12] * (100%- %TAXA DE ROTATIVIDADE, DEMISSÃO A PEDIDO).  
API= AVISO PRÉVIO INDENIZADO
n= número de anos (completos) de trabalho na mesma empresa. Como o contrato corresponde apenas em 1 ano de vigência, considerar como valor 1.
PARTE DA MEMÓRIA EM NEGRITO= AVISO PRÉVIO PROPORCIONAL (APP)
PARA % DE DESLIGAMENTO FOI CONSIDERADO OS DADOS DOS ULTIMOS 13 MESES DO CAGED POR ESTABELECIMENTO- DESLIGAMENTO POR TIPO DE MOVIMENTO FOI DE  63%, SENDO 50% DESSE PERCENTUAL (31,5%) PARA AVISO PRÉVIO INDENIZADO E 50% (31,5%) A PROBABILIDADE DE OCORRER DESLIGAMENTO SEM JUSTA CAUSA PARA AVISO PRÉVIO TRABALHADO.
TAXA DE ROTATIVIDADE CONSIDERADA PARA A ATIVIDADE DE SERVIÇOS NO RN CONFORME CAGED POR ESTABELECIMENTO NOS ÚLTIMOS 13 MESES- 20%.
</t>
        </r>
      </text>
    </comment>
    <comment ref="B67" authorId="1">
      <text>
        <r>
          <rPr>
            <b/>
            <sz val="9"/>
            <rFont val="Tahoma"/>
            <family val="2"/>
          </rPr>
          <t>UFERSA:</t>
        </r>
        <r>
          <rPr>
            <sz val="9"/>
            <rFont val="Tahoma"/>
            <family val="2"/>
          </rPr>
          <t xml:space="preserve">
Aviso-prévio indenizado x porcentagem de recolhimento mensal do FGTS (8%).</t>
        </r>
      </text>
    </comment>
    <comment ref="B68" authorId="1">
      <text>
        <r>
          <rPr>
            <b/>
            <sz val="9"/>
            <rFont val="Tahoma"/>
            <family val="2"/>
          </rPr>
          <t>UFERSA:</t>
        </r>
        <r>
          <rPr>
            <sz val="9"/>
            <rFont val="Tahoma"/>
            <family val="2"/>
          </rPr>
          <t xml:space="preserve">
(Total da remuneração + 13º salário + Férias e 1/3 de férias) x (Multa do FGTS 40% + multa sobre contribuição social 10%) ou
AVISO PRÉVIO INDENIZADO*8% FGTS*(40%+10%)
</t>
        </r>
      </text>
    </comment>
    <comment ref="B69" authorId="1">
      <text>
        <r>
          <rPr>
            <b/>
            <sz val="9"/>
            <rFont val="Tahoma"/>
            <family val="2"/>
          </rPr>
          <t>UFERSA:</t>
        </r>
        <r>
          <rPr>
            <sz val="9"/>
            <rFont val="Tahoma"/>
            <family val="2"/>
          </rPr>
          <t xml:space="preserve">
(Art. 488, da CLT)
Valor do aviso-prévio trabalhado = ((total da remuneração/dias do mês)/meses do ano x (7 dias de redução de jornada)/12) x porcentagem de dispensa sem justa causa com aviso-prévio itrabalhado (A UFERSA utilizou a incidênica de 31,50%(50% DE DESLIGAMENTO SEM JUSTA CAUSA CONFORME ULTIMOS 13 MESES DO CAGED-DADOS POR ESTABELECIMENTO- DADOS POR TIPO DE MOVIMENTO).</t>
        </r>
      </text>
    </comment>
    <comment ref="B70" authorId="1">
      <text>
        <r>
          <rPr>
            <b/>
            <sz val="9"/>
            <rFont val="Tahoma"/>
            <family val="2"/>
          </rPr>
          <t>UFERSA:</t>
        </r>
        <r>
          <rPr>
            <sz val="9"/>
            <rFont val="Tahoma"/>
            <family val="2"/>
          </rPr>
          <t xml:space="preserve">
(aviso prévio-trabalhado x incidência do submódulo 2.2 (36,8%).</t>
        </r>
      </text>
    </comment>
    <comment ref="B71" authorId="1">
      <text>
        <r>
          <rPr>
            <b/>
            <sz val="9"/>
            <rFont val="Tahoma"/>
            <family val="2"/>
          </rPr>
          <t>UFERSA:</t>
        </r>
        <r>
          <rPr>
            <sz val="9"/>
            <rFont val="Tahoma"/>
            <family val="2"/>
          </rPr>
          <t xml:space="preserve">
MULTA DO FGTS E CONTRIBUIÇÕES SOCIAIS SOBRE O AVT(MAPT).
MAPT=[(REMUNERAÇÃO+13º+ AVISO PRÉVIO TRABALHADO + BCFGTSAM)*8%*(100%+ % REMUNERAÇÃO DO FGTS DA CONTA VINCULADA)]* 40% * 10%.
BCFGTSAM= BASE DE CÁLCULO DA INCIDÊNCIA SOBRE AFASTAMENTO MATERNIDADE= (3,95 * REMUNERAÇÃO)+( 3,95 * 13º SALÁRIO) * % AO ANO DE AFASTAMENTO MATERNIDADE. A UFERSA CONSIDEROU O PERCENTUAL DE 10,28% DE BENEFÍCIOS SÃO CONCEDIDOS DO TIPO AFASTAMENTO MATERNIDADE PARA TRABALHADORES SEGURADOS CONFORME 'Boletim Estatístico da Previdência Social - Vol. 24 Nº 01.
REMUNERAÇÃO DO FGTS DA CONTA VINCULADA É A TAXA REFERENCIAL (TR PARA 2018 FOI DE 0,0%) MAIS 3% PREVISTO PARA O ANO DE 2018.
</t>
        </r>
      </text>
    </comment>
    <comment ref="B76" authorId="0">
      <text>
        <r>
          <rPr>
            <b/>
            <sz val="9"/>
            <rFont val="Tahoma"/>
            <family val="2"/>
          </rPr>
          <t>UFERSA:
PARA O CÁLCULO DE SUBSTITUTO NA COBERTURA DE AUSÊNCIAS LEGAIS, SERÁ UTILIZADO O CUSTO DIÁRIO DE REPOSIÇÃO.
CDR= CUSTO MENSAL DO REPOSITOR/ ME´DIA DE DIAS TRABALHADOS POR ANO
O CUSTO MENSAL DO REPOSITOR COMREENDE OS CUSTOS POR EMPREGADO DEDUZINDO-SE OS BENEFÍCIOS, MATERIAIS E EQUIPAMENTOS QUE NÃO SERÃO PAGOS AO SUBSTITUÍDO.</t>
        </r>
      </text>
    </comment>
    <comment ref="B77" authorId="1">
      <text>
        <r>
          <rPr>
            <b/>
            <sz val="9"/>
            <rFont val="Tahoma"/>
            <family val="2"/>
          </rPr>
          <t>UFERSA:</t>
        </r>
        <r>
          <rPr>
            <sz val="9"/>
            <rFont val="Tahoma"/>
            <family val="2"/>
          </rPr>
          <t xml:space="preserve">
Manual de Preenchimento de Planilhas do MPOG 2011.</t>
        </r>
      </text>
    </comment>
    <comment ref="B78" authorId="0">
      <text>
        <r>
          <rPr>
            <b/>
            <sz val="9"/>
            <rFont val="Tahoma"/>
            <family val="2"/>
          </rPr>
          <t xml:space="preserve">UFERSA:
</t>
        </r>
        <r>
          <rPr>
            <sz val="9"/>
            <rFont val="Tahoma"/>
            <family val="2"/>
          </rPr>
          <t xml:space="preserve">Custo de reposição a ser aportado caso ocorra o 2º ano de contrato, pois o empregado substitutoterá direito  às férias e deverá ser pago a ele.1º ANO a previsão é realizada como indenização no módulo 2.
</t>
        </r>
        <r>
          <rPr>
            <sz val="9"/>
            <rFont val="Tahoma"/>
            <family val="2"/>
          </rPr>
          <t xml:space="preserve">
</t>
        </r>
      </text>
    </comment>
    <comment ref="B79" authorId="0">
      <text>
        <r>
          <rPr>
            <b/>
            <sz val="9"/>
            <rFont val="Tahoma"/>
            <family val="2"/>
          </rPr>
          <t xml:space="preserve">UFERSA:
MEMÓRIA DE CÁLCULO PARA AUSÊNCIAS LEGAIS:
</t>
        </r>
        <r>
          <rPr>
            <b/>
            <u val="single"/>
            <sz val="9"/>
            <rFont val="Tahoma"/>
            <family val="2"/>
          </rPr>
          <t>AL= nDR * CDR/12</t>
        </r>
        <r>
          <rPr>
            <b/>
            <sz val="9"/>
            <rFont val="Tahoma"/>
            <family val="2"/>
          </rPr>
          <t xml:space="preserve">
 nDR: Número de Dias de Reposição
CDR: Custo Diário de Reposição
ONDE CDR É IGUAL A:
</t>
        </r>
        <r>
          <rPr>
            <b/>
            <u val="single"/>
            <sz val="9"/>
            <rFont val="Tahoma"/>
            <family val="2"/>
          </rPr>
          <t>CDR= CUSTO MENSAL DE REPOSIÇÃO (CMR)/MMDT</t>
        </r>
        <r>
          <rPr>
            <b/>
            <sz val="9"/>
            <rFont val="Tahoma"/>
            <family val="2"/>
          </rPr>
          <t xml:space="preserve">
</t>
        </r>
        <r>
          <rPr>
            <sz val="9"/>
            <rFont val="Tahoma"/>
            <family val="2"/>
          </rPr>
          <t xml:space="preserve">
</t>
        </r>
        <r>
          <rPr>
            <b/>
            <sz val="9"/>
            <rFont val="Tahoma"/>
            <family val="2"/>
          </rPr>
          <t xml:space="preserve">MMDT: Média Mensal de Dias Trabalhados
O CDR CORRESPONDE AO CUSTOS DA FUNÇÃO MENOS (SUBTRAÍDO) DOS CUSTOS QUE O TRABALHADOR SUBSTITUÍDO NÃO TEM DIREITO QUANDO É SUBSTITUÍDO COMO VALE ALIMENTAÇÃO E VALE TRANSPORTE, POIS JÁ ESTÃO PREVISTOS NO MÓDULO 3 E CASO FOSSE CONSIDERADOS, ESTARIAM PROVISIONADOS EM DUPLICIDADE.
CASO A EMPRESA TENHA ESTATÍSTICA SOBRE A NECESSIDADE DE REPOSIÇÃO AO ANO DE OCORRÊNCIAS PREVISTAS NO ART. 453 DO DECRETO-LEI 5.452 DE 1]  DE MAIO DE  1943, PODERÁ SER UTILIZADO NA FÓRMULA
</t>
        </r>
      </text>
    </comment>
    <comment ref="B80" authorId="0">
      <text>
        <r>
          <rPr>
            <b/>
            <sz val="9"/>
            <rFont val="Tahoma"/>
            <family val="2"/>
          </rPr>
          <t>UFERSA:
LP= Ndr(LP) * CDR/12
LP: LICENÇA PATERNIDADE
Ndr(LP): MÉDIA ANUAL DE DIAS DE REPOSIÇÃO, POR EMPREGADO COM LICENÇA PATERNIDADE.</t>
        </r>
        <r>
          <rPr>
            <sz val="9"/>
            <rFont val="Tahoma"/>
            <family val="2"/>
          </rPr>
          <t xml:space="preserve">
</t>
        </r>
      </text>
    </comment>
    <comment ref="B81" authorId="0">
      <text>
        <r>
          <rPr>
            <b/>
            <sz val="9"/>
            <rFont val="Tahoma"/>
            <family val="2"/>
          </rPr>
          <t xml:space="preserve">UFERSA:
</t>
        </r>
        <r>
          <rPr>
            <sz val="9"/>
            <rFont val="Tahoma"/>
            <family val="2"/>
          </rPr>
          <t xml:space="preserve">
</t>
        </r>
        <r>
          <rPr>
            <b/>
            <sz val="9"/>
            <rFont val="Tahoma"/>
            <family val="2"/>
          </rPr>
          <t>AAT:AUSÊNCIA POR ACIDENTE DE TRABALHO.
Ndr(AAT): MÉDIA ANUAL DE DIAS DE REPOSIÇÃO, POR EMPREGADO PARA AUXÍLIO DOENÇA.
CDR:CUSTO DIÁRIO DE REPOSIÇÃO.
AAT=Ndr(AAT) * CDR / 12</t>
        </r>
      </text>
    </comment>
    <comment ref="B82" authorId="0">
      <text>
        <r>
          <rPr>
            <b/>
            <sz val="9"/>
            <rFont val="Tahoma"/>
            <family val="2"/>
          </rPr>
          <t xml:space="preserve">UFERSA:
A base de cálculo para substituto em casos de afastaemnto por maternidade inclui o direito a férias nos 4 meses que o substituto tem direito (FPAM), benefícios mensais e diários que também são pagos ao substituto mesmo na ausência do empregado(BMDND) e a incidência do submódulo 2.2 sobre o afastamento maternidade (IAM)
FPAM= FÉRIAS PROPORCIONAIS SOBRE AFASTAMENTO MATERNIDADE
BMDND= BENEFÍCIOS MENSAIS E DIÁRIOS QUE SÃO PAGOS MESMO NA AUSÊNCIA DO EMPREGADO.
IAM= INCIDÊNCIA DO SUBMÓDULO 2.2 SOBRE O AFASTAMENTO MATERNIDADE
PASSOS:
1º CALCULAR FPAM= [(FÉRIAS+ ADICIONAL DE FÉRIAS) * 3,95/12]* 10,28%
2º CALCULAR IAM= [( REMUNERAÇÃO + 13º SALÁRIO + FÉRIAS)* %ENCARGOS DO SUBMÓDULO 2.2 + (ADICIONAL DE FÉRIAS * 8%)] * 3,95 / 12 * 10,28%
3º CALCULAR AFASTAMENTO MATERNIDADE SOMANDO AS FÉRIAS (FPAM), INCIDÊNCIA SUBMÓDULO 2.2 (IAM) E OS BENEFÍCIOS MENSAIS E DIÁRIOS PARA OS 3,95 MESES CONSIDERADOS PARA SUBSTITUIÇÃO DO EMPREGADO.
BASE DE CÁLCULO DO AFASTAMENTO MATERNIDADE= FPAM + ((BMDND * 3,95 * % AUXÍLIO MATERNIDADE CONCEDIDO)/12)+ IAM
</t>
        </r>
        <r>
          <rPr>
            <sz val="9"/>
            <rFont val="Tahoma"/>
            <family val="2"/>
          </rPr>
          <t xml:space="preserve">
3,95 CORRESPONDE AO NÚMERO DE MESES DE LICENÇA MATERNIDADE (120 DIAS/ 30,4167 DIAS MÉDIA POR M~ES EM UM ANO).
PERCENTUAL DE 10,28% DE BENEFÍCIOS SÃO CONCEDIDOS DO TIPO AFASTAMENTO MATERNIDADE PARA TRABALHADORES SEGURADOS CONFORME 'Boletim Estatístico da Previdência Social - Vol. 24 Nº 01.</t>
        </r>
      </text>
    </comment>
    <comment ref="A96" authorId="1">
      <text>
        <r>
          <rPr>
            <b/>
            <sz val="9"/>
            <rFont val="Tahoma"/>
            <family val="2"/>
          </rPr>
          <t>UFERSA:</t>
        </r>
        <r>
          <rPr>
            <sz val="9"/>
            <rFont val="Tahoma"/>
            <family val="2"/>
          </rPr>
          <t xml:space="preserve">
Valores adquiridos por meio de cotação de preços, atas de registro de preços e sites oficiais.</t>
        </r>
      </text>
    </comment>
    <comment ref="B106" authorId="1">
      <text>
        <r>
          <rPr>
            <b/>
            <sz val="9"/>
            <rFont val="Tahoma"/>
            <family val="2"/>
          </rPr>
          <t>UFERSA:</t>
        </r>
        <r>
          <rPr>
            <sz val="9"/>
            <rFont val="Tahoma"/>
            <family val="2"/>
          </rPr>
          <t xml:space="preserve">
Conforme caderno técnico RN MPDG.
Para a obtenção do preço de referência para contratação de um posto de serviço, é necessário
acrescentar ao Custo Total do empregado os Custos Indiretos, Tributos e Lucro. O percentual referente ao
CITL utilizados tem por base a metodologia adotada pela FIA em estudos desenvolvidos em 2014/2015
Os índices utilizados pela FIA para o cálculo do CITL tem origem nos estudos elaborados pelo
Governo do Estado de SP, Ministério Público e Supremo Tribunal Federal sem, contudo, serem limitadores.</t>
        </r>
      </text>
    </comment>
    <comment ref="B107" authorId="1">
      <text>
        <r>
          <rPr>
            <b/>
            <sz val="9"/>
            <rFont val="Tahoma"/>
            <family val="2"/>
          </rPr>
          <t>UFERSA:</t>
        </r>
        <r>
          <rPr>
            <sz val="9"/>
            <rFont val="Tahoma"/>
            <family val="2"/>
          </rPr>
          <t xml:space="preserve">
Conforme caderno técnico RN MPDG.
Para a obtenção do preço de referência para contratação de um posto de serviço, é necessário
acrescentar ao Custo Total do empregado os Custos Indiretos, Tributos e Lucro. O percentual referente ao
CITL utilizados tem por base a metodologia adotada pela FIA em estudos desenvolvidos em 2014/2015
Os índices utilizados pela FIA para o cálculo do CITL tem origem nos estudos elaborados pelo
Governo do Estado de SP, Ministério Público e Supremo Tribunal Federal sem, contudo, serem limitadores.</t>
        </r>
      </text>
    </comment>
    <comment ref="B108" authorId="1">
      <text>
        <r>
          <rPr>
            <b/>
            <sz val="9"/>
            <rFont val="Tahoma"/>
            <family val="2"/>
          </rPr>
          <t>UFERSA:</t>
        </r>
        <r>
          <rPr>
            <sz val="9"/>
            <rFont val="Tahoma"/>
            <family val="2"/>
          </rPr>
          <t xml:space="preserve">
Empresa optante pelo simples informar na proposta de preços o enquadramento.</t>
        </r>
      </text>
    </comment>
  </commentList>
</comments>
</file>

<file path=xl/comments5.xml><?xml version="1.0" encoding="utf-8"?>
<comments xmlns="http://schemas.openxmlformats.org/spreadsheetml/2006/main">
  <authors>
    <author>wilton.junior</author>
    <author>MiniElite705g2</author>
    <author>UFERSA</author>
    <author>Leonel Ritchie</author>
  </authors>
  <commentList>
    <comment ref="B11" authorId="0">
      <text>
        <r>
          <rPr>
            <b/>
            <sz val="9"/>
            <rFont val="Tahoma"/>
            <family val="2"/>
          </rPr>
          <t xml:space="preserve">Orientação:
</t>
        </r>
        <r>
          <rPr>
            <sz val="9"/>
            <rFont val="Tahoma"/>
            <family val="2"/>
          </rPr>
          <t>1- Cálculo de média de dias trabalho por mês, deve-se levar em consideração os dias que não haverá trabalho como feriados e domingos (caso trabalhe de segunda a sábado) para fins de pagamento de benefícios calculados diariamente e refletir os custos de forma fidedigna.
2- Conforme legislação são 8 feriados nacionais, 1 feriado estadual e 4 feriados municipais. Total de 13 feriados por ano. 10 feriados possuem data fixa, com risco de cair em finais de semana.
3- Probabilidade de feriado em data fixa coincidir com final de semana,</t>
        </r>
        <r>
          <rPr>
            <b/>
            <sz val="9"/>
            <rFont val="Tahoma"/>
            <family val="2"/>
          </rPr>
          <t xml:space="preserve"> considerando 6 dias de trabalho: </t>
        </r>
        <r>
          <rPr>
            <sz val="9"/>
            <rFont val="Tahoma"/>
            <family val="2"/>
          </rPr>
          <t xml:space="preserve">
{10* [6(dias de trabalho)/7 (dias da semana)]}= 8,5714 + 3 (dias com data móvel)= 11,5714 (por ano)
4- Semana no ano= 365/7= 52,1429.
5- Dias de final de semana no ano= 52,1429*1= 52,1429
6- Dias não trabalhados no ano= 52,1429+ 11,5714= 63,7143
7- Dias de trabalho no ano= 365- 63,7143= 301,2857
8- MMDT (Média Mensal de Dias de Trabalho)= 301,2857/12= </t>
        </r>
        <r>
          <rPr>
            <b/>
            <sz val="9"/>
            <rFont val="Tahoma"/>
            <family val="2"/>
          </rPr>
          <t xml:space="preserve">25,107 dias de trabalho em média por mês em um ano.
</t>
        </r>
        <r>
          <rPr>
            <sz val="9"/>
            <rFont val="Tahoma"/>
            <family val="2"/>
          </rPr>
          <t xml:space="preserve">
</t>
        </r>
        <r>
          <rPr>
            <b/>
            <sz val="9"/>
            <rFont val="Tahoma"/>
            <family val="2"/>
          </rPr>
          <t xml:space="preserve">
</t>
        </r>
      </text>
    </comment>
    <comment ref="B23" authorId="1">
      <text>
        <r>
          <rPr>
            <b/>
            <sz val="9"/>
            <rFont val="Tahoma"/>
            <family val="2"/>
          </rPr>
          <t>UFERSA:</t>
        </r>
        <r>
          <rPr>
            <sz val="9"/>
            <rFont val="Tahoma"/>
            <family val="2"/>
          </rPr>
          <t xml:space="preserve">
Conforme CCT.</t>
        </r>
      </text>
    </comment>
    <comment ref="B24" authorId="2">
      <text>
        <r>
          <rPr>
            <b/>
            <sz val="9"/>
            <rFont val="Tahoma"/>
            <family val="2"/>
          </rPr>
          <t>UFERSA:</t>
        </r>
        <r>
          <rPr>
            <sz val="9"/>
            <rFont val="Tahoma"/>
            <family val="2"/>
          </rPr>
          <t xml:space="preserve">
Base de cálculo: Salário base
Percentual previsto na CCT: 30%</t>
        </r>
      </text>
    </comment>
    <comment ref="B28" authorId="1">
      <text>
        <r>
          <rPr>
            <b/>
            <sz val="9"/>
            <rFont val="Tahoma"/>
            <family val="2"/>
          </rPr>
          <t>UFERSA:</t>
        </r>
        <r>
          <rPr>
            <sz val="9"/>
            <rFont val="Tahoma"/>
            <family val="2"/>
          </rPr>
          <t xml:space="preserve">
UFERSA:
O art. 59-A, parag. 1º absorveu o pagamento de hora extra por trabalho em domingos e feriados.</t>
        </r>
      </text>
    </comment>
    <comment ref="B29" authorId="1">
      <text>
        <r>
          <rPr>
            <b/>
            <sz val="9"/>
            <rFont val="Tahoma"/>
            <family val="2"/>
          </rPr>
          <t>UFERSA:</t>
        </r>
        <r>
          <rPr>
            <sz val="9"/>
            <rFont val="Tahoma"/>
            <family val="2"/>
          </rPr>
          <t xml:space="preserve">
UFERSA:
O art. 59-A, parag. 1º absorveu o pagamento de hora extra por trabalho em domingos e feriados.</t>
        </r>
      </text>
    </comment>
    <comment ref="B30" authorId="1">
      <text>
        <r>
          <rPr>
            <b/>
            <sz val="9"/>
            <rFont val="Tahoma"/>
            <family val="2"/>
          </rPr>
          <t>UFERSA:</t>
        </r>
        <r>
          <rPr>
            <sz val="9"/>
            <rFont val="Tahoma"/>
            <family val="2"/>
          </rPr>
          <t xml:space="preserve">
UFERSA:
O art. 59-A, parag. 1º absorveu o pagamento de hora extra por trabalho em domingos e feriados.</t>
        </r>
      </text>
    </comment>
    <comment ref="B31" authorId="1">
      <text>
        <r>
          <rPr>
            <b/>
            <sz val="9"/>
            <rFont val="Tahoma"/>
            <family val="2"/>
          </rPr>
          <t>UFERSA:</t>
        </r>
        <r>
          <rPr>
            <sz val="9"/>
            <rFont val="Tahoma"/>
            <family val="2"/>
          </rPr>
          <t xml:space="preserve">
Intrajornada mensal = valor mensal da hora ((965,00/220)*150%* MMDT)*7/6. Em jornada de 12x36 não tem DSR (7/6)</t>
        </r>
      </text>
    </comment>
    <comment ref="B36" authorId="1">
      <text>
        <r>
          <rPr>
            <b/>
            <sz val="9"/>
            <rFont val="Tahoma"/>
            <family val="2"/>
          </rPr>
          <t>UFERSA:</t>
        </r>
        <r>
          <rPr>
            <sz val="9"/>
            <rFont val="Tahoma"/>
            <family val="2"/>
          </rPr>
          <t xml:space="preserve">
Percentuais obrigatórios para provisão mensal (FÉRIAS, ADICIONAL DE FÉRIAS E 13º), totalizando as faixas percentuais dos valores para depósito vinculado, conforme item 14, do Anexo XII, da IN n° 05, de 2017.</t>
        </r>
      </text>
    </comment>
    <comment ref="B37" authorId="1">
      <text>
        <r>
          <rPr>
            <b/>
            <sz val="9"/>
            <rFont val="Tahoma"/>
            <family val="2"/>
          </rPr>
          <t>UFERSA:</t>
        </r>
        <r>
          <rPr>
            <sz val="9"/>
            <rFont val="Tahoma"/>
            <family val="2"/>
          </rPr>
          <t xml:space="preserve">
Percentuais obrigatórios para provisão mensal (FÉRIAS, ADICIONAL DE FÉRIAS E 13º), totalizando as faixas percentuais dos valores para depósito vinculado, conforme item 14, do Anexo XII, da IN n° 05, de 2017.
Caso ocorra renovação- 2º ano de contrato- nesta rubrica será inserida apenas o adicional de férias (3,025%).Enquanto as férias serão provisionada para o substituto.</t>
        </r>
      </text>
    </comment>
    <comment ref="B41" authorId="1">
      <text>
        <r>
          <rPr>
            <b/>
            <sz val="9"/>
            <rFont val="Tahoma"/>
            <family val="2"/>
          </rPr>
          <t>UFERSA:</t>
        </r>
        <r>
          <rPr>
            <sz val="9"/>
            <rFont val="Tahoma"/>
            <family val="2"/>
          </rPr>
          <t xml:space="preserve">
(Art. 22, Inc. I, da Lei Nº 8.212/91)</t>
        </r>
      </text>
    </comment>
    <comment ref="B42" authorId="1">
      <text>
        <r>
          <rPr>
            <b/>
            <sz val="9"/>
            <rFont val="Tahoma"/>
            <family val="2"/>
          </rPr>
          <t>UFERSA:</t>
        </r>
        <r>
          <rPr>
            <sz val="9"/>
            <rFont val="Tahoma"/>
            <family val="2"/>
          </rPr>
          <t xml:space="preserve">
(Art. 3º, Inc. I, Decreto nº 87.043/82).
Alíquota conforme o FPAS 507 e515.
Salário Educação=REMUNERAÇÃO/2,5%.
Empresas optantes pelo Simples Nacional deverão "zerar" essas rubricas:
Art. 13, parágrafo 3º da Lei Complementar 123/2006. As microempresas e empresas de pequeno porte optantes pelo Simples Nacional ficam dispensadas do pagamento das demais contribuições instituídas pela União, inclusive as contribuições para as entidades privadas de serviço social e de formação profissional vinculadas ao sistema sindical, de que trata o art. 240 da Constituição Federal, e demais entidades de serviço social autônomo.
</t>
        </r>
      </text>
    </comment>
    <comment ref="B43" authorId="1">
      <text>
        <r>
          <rPr>
            <sz val="9"/>
            <rFont val="Tahoma"/>
            <family val="2"/>
          </rPr>
          <t xml:space="preserve">Observe que o Seguro de Acidente de Trabalho – SAT/GIIL-RAT corresponde aos percentuais 1%, 2% ou 3% dependendo do grau de risco de acidente do trabalho, prevista no art. 22, inciso II, da Lei nº 8.212, de 1991. Estes valores, contudo, podem oscilar entre 0,50% a 6,00% em função do FAP – Fator de Acidente Previdenciário. (Decreto nº 6.957, de 2009 e Resolução MPS/CNPS Nº 1.329, de 25 de abril de 2017).
Sobre a alíquota do SAT/RAT deve ser aplicado o FAP-Fator Acidentário de Prevenção, que varia de 0,5 a 2,0. A publicação do FAP de cada empresa é publicado em setembro, com vigência para o ano seguinte.
</t>
        </r>
      </text>
    </comment>
    <comment ref="B44" authorId="1">
      <text>
        <r>
          <rPr>
            <b/>
            <sz val="9"/>
            <rFont val="Tahoma"/>
            <family val="2"/>
          </rPr>
          <t>UFERSA:</t>
        </r>
        <r>
          <rPr>
            <sz val="9"/>
            <rFont val="Tahoma"/>
            <family val="2"/>
          </rPr>
          <t xml:space="preserve">
Art. 3º, Lei nº 8.036/90).
Alíquota conforme FPAS 507 e 515.
SESC ou SESI= REMUNERAÇÃO*1,5%.
Empresas optantes pelo Simples Nacional deverão "zerar" essas rubricas:
Art. 13, parágrafo 3º da Lei Complementar 123/2006. As microempresas e empresas de pequeno porte optantes pelo Simples Nacional ficam dispensadas do pagamento das demais contribuições instituídas pela União, inclusive as contribuições para as entidades privadas de serviço social e de formação profissional vinculadas ao sistema sindical, de que trata o art. 240 da Constituição Federal, e demais entidades de serviço social autônomo.</t>
        </r>
      </text>
    </comment>
    <comment ref="B45" authorId="1">
      <text>
        <r>
          <rPr>
            <b/>
            <sz val="9"/>
            <rFont val="Tahoma"/>
            <family val="2"/>
          </rPr>
          <t>UFERSA:</t>
        </r>
        <r>
          <rPr>
            <sz val="9"/>
            <rFont val="Tahoma"/>
            <family val="2"/>
          </rPr>
          <t xml:space="preserve">
(Decreto nº 2.318/86).
Alíquota conforme FPAS 507 e 515.
SENAI-SENAC= REMUNERAÇÃO X 1,0%.
Empresas optantes pelo Simples Nacional deverão "zerar" essas rubricas:
Art. 13, parágrafo 3º da Lei Complementar 123/2006. As microempresas e empresas de pequeno porte optantes pelo Simples Nacional ficam dispensadas do pagamento das demais contribuições instituídas pela União, inclusive as contribuições para as entidades privadas de serviço social e de formação profissional vinculadas ao sistema sindical, de que trata o art. 240 da Constituição Federal, e demais entidades de serviço social autônomo.</t>
        </r>
      </text>
    </comment>
    <comment ref="B46" authorId="1">
      <text>
        <r>
          <rPr>
            <b/>
            <sz val="9"/>
            <rFont val="Tahoma"/>
            <family val="2"/>
          </rPr>
          <t>UFERSA:</t>
        </r>
        <r>
          <rPr>
            <sz val="9"/>
            <rFont val="Tahoma"/>
            <family val="2"/>
          </rPr>
          <t xml:space="preserve">
(Art. 8º, Lei nº 8.029/90 e Lei nº 8.154/90).
Alíquota conforme FPAS 507 e 515.
SEBRAE- REMUNERAÇÃO X 0,6%.
Empresas optantes pelo Simples Nacional deverão "zerar" essas rubricas:
Art. 13, parágrafo 3º da Lei Complementar 123/2006. As microempresas e empresas de pequeno porte optantes pelo Simples Nacional ficam dispensadas do pagamento das demais contribuições instituídas pela União, inclusive as contribuições para as entidades privadas de serviço social e de formação profissional vinculadas ao sistema sindical, de que trata o art. 240 da Constituição Federal, e demais entidades de serviço social autônomo.
</t>
        </r>
      </text>
    </comment>
    <comment ref="B47" authorId="1">
      <text>
        <r>
          <rPr>
            <b/>
            <sz val="9"/>
            <rFont val="Tahoma"/>
            <family val="2"/>
          </rPr>
          <t>UFERSA:</t>
        </r>
        <r>
          <rPr>
            <sz val="9"/>
            <rFont val="Tahoma"/>
            <family val="2"/>
          </rPr>
          <t xml:space="preserve">
(Lei nº 7.787/89 e DL nº 1.146/70).
Alíquota conforme FPAS 507 e 515.
INCRA= REMUNERAÇÃO X 0,2%.
Empresas optantes pelo Simples Nacional deverão "zerar" essas rubricas:
Art. 13, parágrafo 3º da Lei Complementar 123/2006. As microempresas e empresas de pequeno porte optantes pelo Simples Nacional ficam dispensadas do pagamento das demais contribuições instituídas pela União, inclusive as contribuições para as entidades privadas de serviço social e de formação profissional vinculadas ao sistema sindical, de que trata o art. 240 da Constituição Federal, e demais entidades de serviço social autônomo.</t>
        </r>
      </text>
    </comment>
    <comment ref="B48" authorId="1">
      <text>
        <r>
          <rPr>
            <b/>
            <sz val="9"/>
            <rFont val="Tahoma"/>
            <family val="2"/>
          </rPr>
          <t>UFERSA:</t>
        </r>
        <r>
          <rPr>
            <sz val="9"/>
            <rFont val="Tahoma"/>
            <family val="2"/>
          </rPr>
          <t xml:space="preserve">
(Art. 15. Lei nº 8.030/90 e Art. 7º, III, CF)</t>
        </r>
      </text>
    </comment>
    <comment ref="B51" authorId="1">
      <text>
        <r>
          <rPr>
            <b/>
            <sz val="9"/>
            <rFont val="Tahoma"/>
            <family val="2"/>
          </rPr>
          <t>UFERSA:</t>
        </r>
        <r>
          <rPr>
            <sz val="9"/>
            <rFont val="Tahoma"/>
            <family val="2"/>
          </rPr>
          <t xml:space="preserve">
Conforme Parágrafo único do art. 4º da Lei 7.418, de 16 de dezembro de 1985.
O município de Mossoró dispõe de transporte coletivo.
Valor da passagem conforme DECRETO No 5165, DE 19 DE DEZEMBRO DE 2017 (Jornal Oficial de Mossoró, 3).
Calcular pela Média Mensal de Dias de Trabalho (MMDT)</t>
        </r>
      </text>
    </comment>
    <comment ref="B52" authorId="1">
      <text>
        <r>
          <rPr>
            <b/>
            <sz val="9"/>
            <rFont val="Tahoma"/>
            <family val="2"/>
          </rPr>
          <t>UFERSA:</t>
        </r>
        <r>
          <rPr>
            <sz val="9"/>
            <rFont val="Tahoma"/>
            <family val="2"/>
          </rPr>
          <t xml:space="preserve">
- Cláusula 13ª da CCT = R$124,52
- </t>
        </r>
        <r>
          <rPr>
            <b/>
            <sz val="9"/>
            <rFont val="Tahoma"/>
            <family val="2"/>
          </rPr>
          <t xml:space="preserve">Cláusula décima terceira - Do vale-alimentação </t>
        </r>
        <r>
          <rPr>
            <sz val="9"/>
            <rFont val="Tahoma"/>
            <family val="2"/>
          </rPr>
          <t xml:space="preserve">
Parágrafo Terceiro: DO PAT - As empersas inscritas no Programa de Alimentação do Trabalhador e que forneçam alimentação aos seus trabalhadores, descontarão dos mesmos o percentual de 20% autorizado a título de participação no citado programa, independente do valor de face estabelecido.Nesse caso o valor fica R$ 100,00 (R$ 125,00-20%). Apresentar comprovação de participação no PAT junto com a planilha de Custo, se for o caso.</t>
        </r>
      </text>
    </comment>
    <comment ref="B53" authorId="1">
      <text>
        <r>
          <rPr>
            <b/>
            <sz val="9"/>
            <rFont val="Tahoma"/>
            <family val="2"/>
          </rPr>
          <t>UFERSA:</t>
        </r>
        <r>
          <rPr>
            <sz val="9"/>
            <rFont val="Tahoma"/>
            <family val="2"/>
          </rPr>
          <t xml:space="preserve">
Conforme cláusula décima quarta. Por ocasião de morte do empregado, seu cônjuge ou dependente receberá auxílio funeral no valor de 01 (um) salário da 3ª (terceira) faixa salarial fixado na cláusula 3ª (terceira) deste instrumento normativo.
AUXÍLIO FUNERAL=(Valor do auxílio funeral x Incidência de ocorrência) / Meses do ano</t>
        </r>
      </text>
    </comment>
    <comment ref="B55" authorId="0">
      <text>
        <r>
          <rPr>
            <b/>
            <sz val="9"/>
            <rFont val="Tahoma"/>
            <family val="2"/>
          </rPr>
          <t xml:space="preserve">UFERSA:
</t>
        </r>
        <r>
          <rPr>
            <sz val="9"/>
            <rFont val="Tahoma"/>
            <family val="2"/>
          </rPr>
          <t xml:space="preserve">CLÁUSULA DÉCIMA SEXTA- BENEFÍCIO SOCIAL
</t>
        </r>
      </text>
    </comment>
    <comment ref="B66" authorId="1">
      <text>
        <r>
          <rPr>
            <b/>
            <sz val="9"/>
            <rFont val="Tahoma"/>
            <family val="2"/>
          </rPr>
          <t>UFERSA:</t>
        </r>
        <r>
          <rPr>
            <sz val="9"/>
            <rFont val="Tahoma"/>
            <family val="2"/>
          </rPr>
          <t xml:space="preserve">
 (Art. 477, 487 a 491, CLT, Art. 7º, Inc. XXI, CF/88. 
MEMÓRIA DE CÁLCULO:
API = [(REMUNERAÇÃO + 13º + FÉRIAS + ADICIONAL DE FÉRIAS) * % DE DESLIGAMENTO SEM JUSTA CAUSA POR API + (</t>
        </r>
        <r>
          <rPr>
            <b/>
            <sz val="9"/>
            <rFont val="Tahoma"/>
            <family val="2"/>
          </rPr>
          <t>(REMUNERAÇÃO/ 30 * 1) * n )</t>
        </r>
        <r>
          <rPr>
            <sz val="9"/>
            <rFont val="Tahoma"/>
            <family val="2"/>
          </rPr>
          <t xml:space="preserve"> / 12] * (100%- %TAXA DE ROTATIVIDADE, DEMISSÃO A PEDIDO).  
API= AVISO PRÉVIO INDENIZADO
n= número de anos (completos) de trabalho na mesma empresa. Como o contrato corresponde apenas em 1 ano de vigência, considerar como valor 1.
PARTE DA MEMÓRIA EM NEGRITO= AVISO PRÉVIO PROPORCIONAL (APP)
PARA % DE DESLIGAMENTO FOI CONSIDERADO OS DADOS DOS ULTIMOS 13 MESES DO CAGED POR ESTABELECIMENTO- DESLIGAMENTO POR TIPO DE MOVIMENTO FOI DE  63%, SENDO 50% DESSE PERCENTUAL (31,5%) PARA AVISO PRÉVIO INDENIZADO E 50% (31,5%) A PROBABILIDADE DE OCORRER DESLIGAMENTO SEM JUSTA CAUSA PARA AVISO PRÉVIO TRABALHADO.
TAXA DE ROTATIVIDADE CONSIDERADA PARA A ATIVIDADE DE SERVIÇOS NO RN CONFORME CAGED POR ESTABELECIMENTO NOS ÚLTIMOS 13 MESES- 20%.
</t>
        </r>
      </text>
    </comment>
    <comment ref="B67" authorId="1">
      <text>
        <r>
          <rPr>
            <b/>
            <sz val="9"/>
            <rFont val="Tahoma"/>
            <family val="2"/>
          </rPr>
          <t>UFERSA:</t>
        </r>
        <r>
          <rPr>
            <sz val="9"/>
            <rFont val="Tahoma"/>
            <family val="2"/>
          </rPr>
          <t xml:space="preserve">
Aviso-prévio indenizado x porcentagem de recolhimento mensal do FGTS (8%).</t>
        </r>
      </text>
    </comment>
    <comment ref="B68" authorId="1">
      <text>
        <r>
          <rPr>
            <b/>
            <sz val="9"/>
            <rFont val="Tahoma"/>
            <family val="2"/>
          </rPr>
          <t>UFERSA:</t>
        </r>
        <r>
          <rPr>
            <sz val="9"/>
            <rFont val="Tahoma"/>
            <family val="2"/>
          </rPr>
          <t xml:space="preserve">
(Total da remuneração + 13º salário + Férias e 1/3 de férias) x (Multa do FGTS 40% + multa sobre contribuição social 10%) ou
AVISO PRÉVIO INDENIZADO*8% FGTS*(40%+10%)
</t>
        </r>
      </text>
    </comment>
    <comment ref="B69" authorId="1">
      <text>
        <r>
          <rPr>
            <b/>
            <sz val="9"/>
            <rFont val="Tahoma"/>
            <family val="2"/>
          </rPr>
          <t>UFERSA:</t>
        </r>
        <r>
          <rPr>
            <sz val="9"/>
            <rFont val="Tahoma"/>
            <family val="2"/>
          </rPr>
          <t xml:space="preserve">
(Art. 488, da CLT)
Valor do aviso-prévio trabalhado = ((total da remuneração/dias do mês)/meses do ano x (7 dias de redução de jornada)/12) x porcentagem de dispensa sem justa causa com aviso-prévio itrabalhado (A UFERSA utilizou a incidênica de 31,50%(50% DE DESLIGAMENTO SEM JUSTA CAUSA CONFORME ULTIMOS 13 MESES DO CAGED-DADOS POR ESTABELECIMENTO- DADOS POR TIPO DE MOVIMENTO).</t>
        </r>
      </text>
    </comment>
    <comment ref="B70" authorId="1">
      <text>
        <r>
          <rPr>
            <b/>
            <sz val="9"/>
            <rFont val="Tahoma"/>
            <family val="2"/>
          </rPr>
          <t>UFERSA:</t>
        </r>
        <r>
          <rPr>
            <sz val="9"/>
            <rFont val="Tahoma"/>
            <family val="2"/>
          </rPr>
          <t xml:space="preserve">
(aviso prévio-trabalhado x incidência do submódulo 2.2 (36,8%).</t>
        </r>
      </text>
    </comment>
    <comment ref="B71" authorId="1">
      <text>
        <r>
          <rPr>
            <b/>
            <sz val="9"/>
            <rFont val="Tahoma"/>
            <family val="2"/>
          </rPr>
          <t>UFERSA:</t>
        </r>
        <r>
          <rPr>
            <sz val="9"/>
            <rFont val="Tahoma"/>
            <family val="2"/>
          </rPr>
          <t xml:space="preserve">
MULTA DO FGTS E CONTRIBUIÇÕES SOCIAIS SOBRE O AVT(MAPT).
MAPT=[(REMUNERAÇÃO+13º+ AVISO PRÉVIO TRABALHADO + BCFGTSAM)*8%*(100%+ % REMUNERAÇÃO DO FGTS DA CONTA VINCULADA)]* 40% * 10%.
BCFGTSAM= BASE DE CÁLCULO DA INCIDÊNCIA SOBRE AFASTAMENTO MATERNIDADE= (3,95 * REMUNERAÇÃO)+( 3,95 * 13º SALÁRIO) * % AO ANO DE AFASTAMENTO MATERNIDADE. A UFERSA CONSIDEROU O PERCENTUAL DE 10,28% DE BENEFÍCIOS SÃO CONCEDIDOS DO TIPO AFASTAMENTO MATERNIDADE PARA TRABALHADORES SEGURADOS CONFORME 'Boletim Estatístico da Previdência Social - Vol. 24 Nº 01.
REMUNERAÇÃO DO FGTS DA CONTA VINCULADA É A TAXA REFERENCIAL (TR PARA 2018 FOI DE 0,0%) MAIS 3% PREVISTO PARA O ANO DE 2018.
</t>
        </r>
      </text>
    </comment>
    <comment ref="B76" authorId="0">
      <text>
        <r>
          <rPr>
            <b/>
            <sz val="9"/>
            <rFont val="Tahoma"/>
            <family val="2"/>
          </rPr>
          <t>UFERSA:
PARA O CÁLCULO DE SUBSTITUTO NA COBERTURA DE AUSÊNCIAS LEGAIS, SERÁ UTILIZADO O CUSTO DIÁRIO DE REPOSIÇÃO.
CDR= CUSTO MENSAL DO REPOSITOR/ ME´DIA DE DIAS TRABALHADOS POR ANO
O CUSTO MENSAL DO REPOSITOR COMREENDE OS CUSTOS POR EMPREGADO DEDUZINDO-SE OS BENEFÍCIOS, MATERIAIS E EQUIPAMENTOS QUE NÃO SERÃO PAGOS AO SUBSTITUÍDO.</t>
        </r>
      </text>
    </comment>
    <comment ref="B77" authorId="1">
      <text>
        <r>
          <rPr>
            <b/>
            <sz val="9"/>
            <rFont val="Tahoma"/>
            <family val="2"/>
          </rPr>
          <t>UFERSA:</t>
        </r>
        <r>
          <rPr>
            <sz val="9"/>
            <rFont val="Tahoma"/>
            <family val="2"/>
          </rPr>
          <t xml:space="preserve">
Manual de Preenchimento de Planilhas do MPOG 2011.</t>
        </r>
      </text>
    </comment>
    <comment ref="B78" authorId="0">
      <text>
        <r>
          <rPr>
            <b/>
            <sz val="9"/>
            <rFont val="Tahoma"/>
            <family val="2"/>
          </rPr>
          <t xml:space="preserve">UFERSA:
</t>
        </r>
        <r>
          <rPr>
            <sz val="9"/>
            <rFont val="Tahoma"/>
            <family val="2"/>
          </rPr>
          <t xml:space="preserve">Custo de reposição a ser aportado caso ocorra o 2º ano de contrato, pois o empregado substitutoterá direito  às férias e deverá ser pago a ele.1º ANO a previsão é realizada como indenização no módulo 2.
</t>
        </r>
        <r>
          <rPr>
            <sz val="9"/>
            <rFont val="Tahoma"/>
            <family val="2"/>
          </rPr>
          <t xml:space="preserve">
</t>
        </r>
      </text>
    </comment>
    <comment ref="B79" authorId="0">
      <text>
        <r>
          <rPr>
            <b/>
            <sz val="9"/>
            <rFont val="Tahoma"/>
            <family val="2"/>
          </rPr>
          <t xml:space="preserve">UFERSA:
MEMÓRIA DE CÁLCULO PARA AUSÊNCIAS LEGAIS:
</t>
        </r>
        <r>
          <rPr>
            <b/>
            <u val="single"/>
            <sz val="9"/>
            <rFont val="Tahoma"/>
            <family val="2"/>
          </rPr>
          <t>AL= nDR * CDR/12</t>
        </r>
        <r>
          <rPr>
            <b/>
            <sz val="9"/>
            <rFont val="Tahoma"/>
            <family val="2"/>
          </rPr>
          <t xml:space="preserve">
 nDR: Número de Dias de Reposição
CDR: Custo Diário de Reposição
ONDE CDR É IGUAL A:
</t>
        </r>
        <r>
          <rPr>
            <b/>
            <u val="single"/>
            <sz val="9"/>
            <rFont val="Tahoma"/>
            <family val="2"/>
          </rPr>
          <t>CDR= CUSTO MENSAL DE REPOSIÇÃO (CMR)/MMDT</t>
        </r>
        <r>
          <rPr>
            <b/>
            <sz val="9"/>
            <rFont val="Tahoma"/>
            <family val="2"/>
          </rPr>
          <t xml:space="preserve">
</t>
        </r>
        <r>
          <rPr>
            <sz val="9"/>
            <rFont val="Tahoma"/>
            <family val="2"/>
          </rPr>
          <t xml:space="preserve">
</t>
        </r>
        <r>
          <rPr>
            <b/>
            <sz val="9"/>
            <rFont val="Tahoma"/>
            <family val="2"/>
          </rPr>
          <t xml:space="preserve">MMDT: Média Mensal de Dias Trabalhados
O CDR CORRESPONDE AO CUSTOS DA FUNÇÃO MENOS (SUBTRAÍDO) DOS CUSTOS QUE O TRABALHADOR SUBSTITUÍDO NÃO TEM DIREITO QUANDO É SUBSTITUÍDO COMO VALE ALIMENTAÇÃO E VALE TRANSPORTE, POIS JÁ ESTÃO PREVISTOS NO MÓDULO 3 E CASO FOSSE CONSIDERADOS, ESTARIAM PROVISIONADOS EM DUPLICIDADE.
CASO A EMPRESA TENHA ESTATÍSTICA SOBRE A NECESSIDADE DE REPOSIÇÃO AO ANO DE OCORRÊNCIAS PREVISTAS NO ART. 453 DO DECRETO-LEI 5.452 DE 1]  DE MAIO DE  1943, PODERÁ SER UTILIZADO NA FÓRMULA
</t>
        </r>
      </text>
    </comment>
    <comment ref="B80" authorId="0">
      <text>
        <r>
          <rPr>
            <b/>
            <sz val="9"/>
            <rFont val="Tahoma"/>
            <family val="2"/>
          </rPr>
          <t>UFERSA:
LP= Ndr(LP) * CDR/12
LP: LICENÇA PATERNIDADE
Ndr(LP): MÉDIA ANUAL DE DIAS DE REPOSIÇÃO, POR EMPREGADO COM LICENÇA PATERNIDADE.</t>
        </r>
        <r>
          <rPr>
            <sz val="9"/>
            <rFont val="Tahoma"/>
            <family val="2"/>
          </rPr>
          <t xml:space="preserve">
</t>
        </r>
      </text>
    </comment>
    <comment ref="B81" authorId="0">
      <text>
        <r>
          <rPr>
            <b/>
            <sz val="9"/>
            <rFont val="Tahoma"/>
            <family val="2"/>
          </rPr>
          <t xml:space="preserve">UFERSA:
</t>
        </r>
        <r>
          <rPr>
            <sz val="9"/>
            <rFont val="Tahoma"/>
            <family val="2"/>
          </rPr>
          <t xml:space="preserve">
</t>
        </r>
        <r>
          <rPr>
            <b/>
            <sz val="9"/>
            <rFont val="Tahoma"/>
            <family val="2"/>
          </rPr>
          <t>AAT:AUSÊNCIA POR ACIDENTE DE TRABALHO.
Ndr(AAT): MÉDIA ANUAL DE DIAS DE REPOSIÇÃO, POR EMPREGADO PARA AUXÍLIO DOENÇA.
CDR:CUSTO DIÁRIO DE REPOSIÇÃO.
AAT=Ndr(AAT) * CDR / 12</t>
        </r>
      </text>
    </comment>
    <comment ref="B82" authorId="0">
      <text>
        <r>
          <rPr>
            <b/>
            <sz val="9"/>
            <rFont val="Tahoma"/>
            <family val="2"/>
          </rPr>
          <t xml:space="preserve">UFERSA:
A base de cálculo para substituto em casos de afastaemnto por maternidade inclui o direito a férias nos 4 meses que o substituto tem direito (FPAM), benefícios mensais e diários que também são pagos ao substituto mesmo na ausência do empregado(BMDND) e a incidência do submódulo 2.2 sobre o afastamento maternidade (IAM)
FPAM= FÉRIAS PROPORCIONAIS SOBRE AFASTAMENTO MATERNIDADE
BMDND= BENEFÍCIOS MENSAIS E DIÁRIOS QUE SÃO PAGOS MESMO NA AUSÊNCIA DO EMPREGADO.
IAM= INCIDÊNCIA DO SUBMÓDULO 2.2 SOBRE O AFASTAMENTO MATERNIDADE
PASSOS:
1º CALCULAR FPAM= [(FÉRIAS+ ADICIONAL DE FÉRIAS) * 3,95/12]* 10,28%
2º CALCULAR IAM= [( REMUNERAÇÃO + 13º SALÁRIO + FÉRIAS)* %ENCARGOS DO SUBMÓDULO 2.2 + (ADICIONAL DE FÉRIAS * 8%)] * 3,95 / 12 * 10,28%
3º CALCULAR AFASTAMENTO MATERNIDADE SOMANDO AS FÉRIAS (FPAM), INCIDÊNCIA SUBMÓDULO 2.2 (IAM) E OS BENEFÍCIOS MENSAIS E DIÁRIOS PARA OS 3,95 MESES CONSIDERADOS PARA SUBSTITUIÇÃO DO EMPREGADO.
BASE DE CÁLCULO DO AFASTAMENTO MATERNIDADE= FPAM + ((BMDND * 3,95 * % AUXÍLIO MATERNIDADE CONCEDIDO)/12)+ IAM
</t>
        </r>
        <r>
          <rPr>
            <sz val="9"/>
            <rFont val="Tahoma"/>
            <family val="2"/>
          </rPr>
          <t xml:space="preserve">
3,95 CORRESPONDE AO NÚMERO DE MESES DE LICENÇA MATERNIDADE (120 DIAS/ 30,4167 DIAS MÉDIA POR M~ES EM UM ANO).
PERCENTUAL DE 10,28% DE BENEFÍCIOS SÃO CONCEDIDOS DO TIPO AFASTAMENTO MATERNIDADE PARA TRABALHADORES SEGURADOS CONFORME 'Boletim Estatístico da Previdência Social - Vol. 24 Nº 01.</t>
        </r>
      </text>
    </comment>
    <comment ref="A96" authorId="1">
      <text>
        <r>
          <rPr>
            <b/>
            <sz val="9"/>
            <rFont val="Tahoma"/>
            <family val="2"/>
          </rPr>
          <t>UFERSA:</t>
        </r>
        <r>
          <rPr>
            <sz val="9"/>
            <rFont val="Tahoma"/>
            <family val="2"/>
          </rPr>
          <t xml:space="preserve">
Valores adquiridos por meio de cotação de preços, atas de registro de preços e sites oficiais.</t>
        </r>
      </text>
    </comment>
    <comment ref="B106" authorId="1">
      <text>
        <r>
          <rPr>
            <b/>
            <sz val="9"/>
            <rFont val="Tahoma"/>
            <family val="2"/>
          </rPr>
          <t>UFERSA:</t>
        </r>
        <r>
          <rPr>
            <sz val="9"/>
            <rFont val="Tahoma"/>
            <family val="2"/>
          </rPr>
          <t xml:space="preserve">
Conforme caderno técnico RN MPDG.
Para a obtenção do preço de referência para contratação de um posto de serviço, é necessário
acrescentar ao Custo Total do empregado os Custos Indiretos, Tributos e Lucro. O percentual referente ao
CITL utilizados tem por base a metodologia adotada pela FIA em estudos desenvolvidos em 2014/2015
Os índices utilizados pela FIA para o cálculo do CITL tem origem nos estudos elaborados pelo
Governo do Estado de SP, Ministério Público e Supremo Tribunal Federal sem, contudo, serem limitadores.</t>
        </r>
      </text>
    </comment>
    <comment ref="B107" authorId="1">
      <text>
        <r>
          <rPr>
            <b/>
            <sz val="9"/>
            <rFont val="Tahoma"/>
            <family val="2"/>
          </rPr>
          <t>UFERSA:</t>
        </r>
        <r>
          <rPr>
            <sz val="9"/>
            <rFont val="Tahoma"/>
            <family val="2"/>
          </rPr>
          <t xml:space="preserve">
Conforme caderno técnico RN MPDG.
Para a obtenção do preço de referência para contratação de um posto de serviço, é necessário
acrescentar ao Custo Total do empregado os Custos Indiretos, Tributos e Lucro. O percentual referente ao
CITL utilizados tem por base a metodologia adotada pela FIA em estudos desenvolvidos em 2014/2015
Os índices utilizados pela FIA para o cálculo do CITL tem origem nos estudos elaborados pelo
Governo do Estado de SP, Ministério Público e Supremo Tribunal Federal sem, contudo, serem limitadores.</t>
        </r>
      </text>
    </comment>
    <comment ref="B108" authorId="1">
      <text>
        <r>
          <rPr>
            <b/>
            <sz val="9"/>
            <rFont val="Tahoma"/>
            <family val="2"/>
          </rPr>
          <t>UFERSA:</t>
        </r>
        <r>
          <rPr>
            <sz val="9"/>
            <rFont val="Tahoma"/>
            <family val="2"/>
          </rPr>
          <t xml:space="preserve">
Empresa optante pelo simples informar na proposta de preços o enquadramento.</t>
        </r>
      </text>
    </comment>
    <comment ref="D18" authorId="3">
      <text>
        <r>
          <rPr>
            <b/>
            <sz val="9"/>
            <rFont val="Tahoma"/>
            <family val="2"/>
          </rPr>
          <t>UFERSA:</t>
        </r>
        <r>
          <rPr>
            <sz val="9"/>
            <rFont val="Tahoma"/>
            <family val="0"/>
          </rPr>
          <t xml:space="preserve">
Conforme CCT, cláusula quinta.
</t>
        </r>
      </text>
    </comment>
  </commentList>
</comments>
</file>

<file path=xl/comments6.xml><?xml version="1.0" encoding="utf-8"?>
<comments xmlns="http://schemas.openxmlformats.org/spreadsheetml/2006/main">
  <authors>
    <author>MiniElite705g2</author>
    <author>UFERSA</author>
    <author>wilton.junior</author>
  </authors>
  <commentList>
    <comment ref="B77" authorId="0">
      <text>
        <r>
          <rPr>
            <b/>
            <sz val="9"/>
            <rFont val="Tahoma"/>
            <family val="2"/>
          </rPr>
          <t>UFERSA:</t>
        </r>
        <r>
          <rPr>
            <sz val="9"/>
            <rFont val="Tahoma"/>
            <family val="2"/>
          </rPr>
          <t xml:space="preserve">
Manual de Preenchimento de Planilhas do MPOG 2011.</t>
        </r>
      </text>
    </comment>
    <comment ref="B51" authorId="0">
      <text>
        <r>
          <rPr>
            <b/>
            <sz val="9"/>
            <rFont val="Tahoma"/>
            <family val="2"/>
          </rPr>
          <t>UFERSA:</t>
        </r>
        <r>
          <rPr>
            <sz val="9"/>
            <rFont val="Tahoma"/>
            <family val="2"/>
          </rPr>
          <t xml:space="preserve">
O município de Mossoró dispõe de transporte coletivo.
Valor da passagem conforme DECRETO No 5165, DE 19 DE DEZEMBRO DE 2017 (Jornal Oficial de Mossoró, 3).
Calcular pela Média Mensal de Dias de Trabalho (MMDT)</t>
        </r>
      </text>
    </comment>
    <comment ref="B53" authorId="0">
      <text>
        <r>
          <rPr>
            <b/>
            <sz val="9"/>
            <rFont val="Tahoma"/>
            <family val="2"/>
          </rPr>
          <t>UFERSA:</t>
        </r>
        <r>
          <rPr>
            <sz val="9"/>
            <rFont val="Tahoma"/>
            <family val="2"/>
          </rPr>
          <t xml:space="preserve">
Conforme cláusula 15ª da CCT. Cotação de mercado.</t>
        </r>
      </text>
    </comment>
    <comment ref="B52" authorId="0">
      <text>
        <r>
          <rPr>
            <b/>
            <sz val="9"/>
            <rFont val="Tahoma"/>
            <family val="2"/>
          </rPr>
          <t>UFERSA:</t>
        </r>
        <r>
          <rPr>
            <sz val="9"/>
            <rFont val="Tahoma"/>
            <family val="2"/>
          </rPr>
          <t xml:space="preserve">
- Cláusula 13ª da CCT = R$124,52
- </t>
        </r>
        <r>
          <rPr>
            <b/>
            <sz val="9"/>
            <rFont val="Tahoma"/>
            <family val="2"/>
          </rPr>
          <t xml:space="preserve">Cláusula décima terceira - Do vale-alimentação </t>
        </r>
        <r>
          <rPr>
            <sz val="9"/>
            <rFont val="Tahoma"/>
            <family val="2"/>
          </rPr>
          <t xml:space="preserve">
Parágrafo Terceiro: DO PAT - As empersas inscritas no Programa de Alimentação do Trabalhador e que forneçam alimentação aos seus trabalhadores, descontarão dos mesmos o percentual de 20% autorizado a título de participação no citado programa, independente do valor de face estabelecido.Nesse caso o valor fica R$ 100,00 (R$ 125,00-20%). Apresentar comprovação de participação no PAT junto com a planilha de Custo, se for o caso.</t>
        </r>
      </text>
    </comment>
    <comment ref="B66" authorId="0">
      <text>
        <r>
          <rPr>
            <b/>
            <sz val="9"/>
            <rFont val="Tahoma"/>
            <family val="2"/>
          </rPr>
          <t>UFERSA:</t>
        </r>
        <r>
          <rPr>
            <sz val="9"/>
            <rFont val="Tahoma"/>
            <family val="2"/>
          </rPr>
          <t xml:space="preserve">
 (Art. 477, 487 a 491, CLT, Art. 7º, Inc. XXI, CF/88. 
MEMÓRIA DE CÁLCULO:
API = [(REMUNERAÇÃO + 13º + FÉRIAS + ADICIONAL DE FÉRIAS) * % DE DESLIGAMENTO SEM JUSTA CAUSA POR API + (</t>
        </r>
        <r>
          <rPr>
            <b/>
            <sz val="9"/>
            <rFont val="Tahoma"/>
            <family val="2"/>
          </rPr>
          <t>(REMUNERAÇÃO/ 30 * 1) * n )</t>
        </r>
        <r>
          <rPr>
            <sz val="9"/>
            <rFont val="Tahoma"/>
            <family val="2"/>
          </rPr>
          <t xml:space="preserve"> / 12] * (100%- %TAXA DE ROTATIVIDADE, DEMISSÃO A PEDIDO).  
API= AVISO PRÉVIO INDENIZADO
n= número de anos (completos) de trabalho na mesma empresa. Como o contrato corresponde apenas em 1 ano de vigência, considerar como valor 1.
PARTE DA MEMÓRIA EM NEGRITO= AVISO PRÉVIO PROPORCIONAL (APP)
PARA % DE DESLIGAMENTO FOI CONSIDERADO OS DADOS DOS ULTIMOS 13 MESES DO CAGED POR ESTABELECIMENTO- DESLIGAMENTO POR TIPO DE MOVIMENTO FOI DE  63%, SENDO 50% DESSE PERCENTUAL (31,5%) PARA AVISO PRÉVIO INDENIZADO E 50% (31,5%) A PROBABILIDADE DE OCORRER DESLIGAMENTO SEM JUSTA CAUSA PARA AVISO PRÉVIO TRABALHADO.
TAXA DE ROTATIVIDADE CONSIDERADA PARA A ATIVIDADE DE SERVIÇOS NO RN CONFORME CAGED POR ESTABELECIMENTO NOS ÚLTIMOS 13 MESES- 20%.
</t>
        </r>
      </text>
    </comment>
    <comment ref="B69" authorId="0">
      <text>
        <r>
          <rPr>
            <b/>
            <sz val="9"/>
            <rFont val="Tahoma"/>
            <family val="2"/>
          </rPr>
          <t>UFERSA:</t>
        </r>
        <r>
          <rPr>
            <sz val="9"/>
            <rFont val="Tahoma"/>
            <family val="2"/>
          </rPr>
          <t xml:space="preserve">
(Art. 488, da CLT)
Valor do aviso-prévio trabalhado = ((total da remuneração/dias do mês)/meses do ano x (7 dias de redução de jornada)/12) x porcentagem de dispensa sem justa causa com aviso-prévio itrabalhado (A UFERSA utilizou a incidênica de 31,50%(50% DE DESLIGAMENTO SEM JUSTA CAUSA CONFORME ULTIMOS 13 MESES DO CAGED-DADOS POR ESTABELECIMENTO- DADOS POR TIPO DE MOVIMENTO).</t>
        </r>
      </text>
    </comment>
    <comment ref="B67" authorId="0">
      <text>
        <r>
          <rPr>
            <b/>
            <sz val="9"/>
            <rFont val="Tahoma"/>
            <family val="2"/>
          </rPr>
          <t>UFERSA:</t>
        </r>
        <r>
          <rPr>
            <sz val="9"/>
            <rFont val="Tahoma"/>
            <family val="2"/>
          </rPr>
          <t xml:space="preserve">
Aviso-prévio indenizado x porcentagem de recolhimento mensal do FGTS (8%).</t>
        </r>
      </text>
    </comment>
    <comment ref="B41" authorId="0">
      <text>
        <r>
          <rPr>
            <b/>
            <sz val="9"/>
            <rFont val="Tahoma"/>
            <family val="2"/>
          </rPr>
          <t>UFERSA:</t>
        </r>
        <r>
          <rPr>
            <sz val="9"/>
            <rFont val="Tahoma"/>
            <family val="2"/>
          </rPr>
          <t xml:space="preserve">
(Art. 22, Inc. I, da Lei Nº 8.212/91)</t>
        </r>
      </text>
    </comment>
    <comment ref="B42" authorId="0">
      <text>
        <r>
          <rPr>
            <b/>
            <sz val="9"/>
            <rFont val="Tahoma"/>
            <family val="2"/>
          </rPr>
          <t>UFERSA:</t>
        </r>
        <r>
          <rPr>
            <sz val="9"/>
            <rFont val="Tahoma"/>
            <family val="2"/>
          </rPr>
          <t xml:space="preserve">
(Art. 3º, Inc. I, Decreto nº 87.043/82).
Alíquota conforme o FPAS 507 e515.
Salário Educação=REMUNERAÇÃO/2,5%.
Empresas optantes pelo Simples Nacional deverão "zerar" essas rubricas:
Art. 13, parágrafo 3º da Lei Complementar 123/2006. As microempresas e empresas de pequeno porte optantes pelo Simples Nacional ficam dispensadas do pagamento das demais contribuições instituídas pela União, inclusive as contribuições para as entidades privadas de serviço social e de formação profissional vinculadas ao sistema sindical, de que trata o art. 240 da Constituição Federal, e demais entidades de serviço social autônomo.
</t>
        </r>
      </text>
    </comment>
    <comment ref="B43" authorId="0">
      <text>
        <r>
          <rPr>
            <sz val="9"/>
            <rFont val="Tahoma"/>
            <family val="2"/>
          </rPr>
          <t xml:space="preserve">Observe que o Seguro de Acidente de Trabalho – SAT/GIIL-RAT corresponde aos percentuais 1%, 2% ou 3% dependendo do grau de risco de acidente do trabalho, prevista no art. 22, inciso II, da Lei nº 8.212, de 1991. Estes valores, contudo, podem oscilar entre 0,50% a 6,00% em função do FAP – Fator de Acidente Previdenciário. (Decreto nº 6.957, de 2009 e Resolução MPS/CNPS Nº 1.329, de 25 de abril de 2017).
Sobre a alíquota do SAT/RAT deve ser aplicado o FAP-Fator Acidentário de Prevenção, que varia de 0,5 a 2,0. A publicação do FAP de cada empresa é publicado em setembro, com vigência para o ano seguinte.
</t>
        </r>
      </text>
    </comment>
    <comment ref="B44" authorId="0">
      <text>
        <r>
          <rPr>
            <b/>
            <sz val="9"/>
            <rFont val="Tahoma"/>
            <family val="2"/>
          </rPr>
          <t>UFERSA:</t>
        </r>
        <r>
          <rPr>
            <sz val="9"/>
            <rFont val="Tahoma"/>
            <family val="2"/>
          </rPr>
          <t xml:space="preserve">
Art. 3º, Lei nº 8.036/90).
Alíquota conforme FPAS 507 e 515.
SESC ou SESI= REMUNERAÇÃO*1,5%.
Empresas optantes pelo Simples Nacional deverão "zerar" essas rubricas:
Art. 13, parágrafo 3º da Lei Complementar 123/2006. As microempresas e empresas de pequeno porte optantes pelo Simples Nacional ficam dispensadas do pagamento das demais contribuições instituídas pela União, inclusive as contribuições para as entidades privadas de serviço social e de formação profissional vinculadas ao sistema sindical, de que trata o art. 240 da Constituição Federal, e demais entidades de serviço social autônomo.</t>
        </r>
      </text>
    </comment>
    <comment ref="B45" authorId="0">
      <text>
        <r>
          <rPr>
            <b/>
            <sz val="9"/>
            <rFont val="Tahoma"/>
            <family val="2"/>
          </rPr>
          <t>UFERSA:</t>
        </r>
        <r>
          <rPr>
            <sz val="9"/>
            <rFont val="Tahoma"/>
            <family val="2"/>
          </rPr>
          <t xml:space="preserve">
(Decreto nº 2.318/86).
Alíquota conforme FPAS 507 e 515.
SENAI-SENAC= REMUNERAÇÃO X 1,0%.
Empresas optantes pelo Simples Nacional deverão "zerar" essas rubricas:
Art. 13, parágrafo 3º da Lei Complementar 123/2006. As microempresas e empresas de pequeno porte optantes pelo Simples Nacional ficam dispensadas do pagamento das demais contribuições instituídas pela União, inclusive as contribuições para as entidades privadas de serviço social e de formação profissional vinculadas ao sistema sindical, de que trata o art. 240 da Constituição Federal, e demais entidades de serviço social autônomo.</t>
        </r>
      </text>
    </comment>
    <comment ref="B46" authorId="0">
      <text>
        <r>
          <rPr>
            <b/>
            <sz val="9"/>
            <rFont val="Tahoma"/>
            <family val="2"/>
          </rPr>
          <t>UFERSA:</t>
        </r>
        <r>
          <rPr>
            <sz val="9"/>
            <rFont val="Tahoma"/>
            <family val="2"/>
          </rPr>
          <t xml:space="preserve">
(Art. 8º, Lei nº 8.029/90 e Lei nº 8.154/90).
Alíquota conforme FPAS 507 e 515.
SEBRAE- REMUNERAÇÃO X 0,6%.
Empresas optantes pelo Simples Nacional deverão "zerar" essas rubricas:
Art. 13, parágrafo 3º da Lei Complementar 123/2006. As microempresas e empresas de pequeno porte optantes pelo Simples Nacional ficam dispensadas do pagamento das demais contribuições instituídas pela União, inclusive as contribuições para as entidades privadas de serviço social e de formação profissional vinculadas ao sistema sindical, de que trata o art. 240 da Constituição Federal, e demais entidades de serviço social autônomo.
</t>
        </r>
      </text>
    </comment>
    <comment ref="B47" authorId="0">
      <text>
        <r>
          <rPr>
            <b/>
            <sz val="9"/>
            <rFont val="Tahoma"/>
            <family val="2"/>
          </rPr>
          <t>UFERSA:</t>
        </r>
        <r>
          <rPr>
            <sz val="9"/>
            <rFont val="Tahoma"/>
            <family val="2"/>
          </rPr>
          <t xml:space="preserve">
(Lei nº 7.787/89 e DL nº 1.146/70).
Alíquota conforme FPAS 507 e 515.
INCRA= REMUNERAÇÃO X 0,2%.
Empresas optantes pelo Simples Nacional deverão "zerar" essas rubricas:
Art. 13, parágrafo 3º da Lei Complementar 123/2006. As microempresas e empresas de pequeno porte optantes pelo Simples Nacional ficam dispensadas do pagamento das demais contribuições instituídas pela União, inclusive as contribuições para as entidades privadas de serviço social e de formação profissional vinculadas ao sistema sindical, de que trata o art. 240 da Constituição Federal, e demais entidades de serviço social autônomo.</t>
        </r>
      </text>
    </comment>
    <comment ref="B48" authorId="0">
      <text>
        <r>
          <rPr>
            <b/>
            <sz val="9"/>
            <rFont val="Tahoma"/>
            <family val="2"/>
          </rPr>
          <t>UFERSA:</t>
        </r>
        <r>
          <rPr>
            <sz val="9"/>
            <rFont val="Tahoma"/>
            <family val="2"/>
          </rPr>
          <t xml:space="preserve">
(Art. 15. Lei nº 8.030/90 e Art. 7º, III, CF)</t>
        </r>
      </text>
    </comment>
    <comment ref="B106" authorId="0">
      <text>
        <r>
          <rPr>
            <b/>
            <sz val="9"/>
            <rFont val="Tahoma"/>
            <family val="2"/>
          </rPr>
          <t>UFERSA:</t>
        </r>
        <r>
          <rPr>
            <sz val="9"/>
            <rFont val="Tahoma"/>
            <family val="2"/>
          </rPr>
          <t xml:space="preserve">
Conforme caderno técnico RN MPDG.
Para a obtenção do preço de referência para contratação de um posto de serviço, é necessário
acrescentar ao Custo Total do empregado os Custos Indiretos, Tributos e Lucro. O percentual referente ao
CITL utilizados tem por base a metodologia adotada pela FIA em estudos desenvolvidos em 2014/2015
Os índices utilizados pela FIA para o cálculo do CITL tem origem nos estudos elaborados pelo
Governo do Estado de SP, Ministério Público e Supremo Tribunal Federal sem, contudo, serem limitadores.</t>
        </r>
      </text>
    </comment>
    <comment ref="B107" authorId="0">
      <text>
        <r>
          <rPr>
            <b/>
            <sz val="9"/>
            <rFont val="Tahoma"/>
            <family val="2"/>
          </rPr>
          <t>UFERSA:</t>
        </r>
        <r>
          <rPr>
            <sz val="9"/>
            <rFont val="Tahoma"/>
            <family val="2"/>
          </rPr>
          <t xml:space="preserve">
Conforme caderno técnico RN MPDG.
Para a obtenção do preço de referência para contratação de um posto de serviço, é necessário
acrescentar ao Custo Total do empregado os Custos Indiretos, Tributos e Lucro. O percentual referente ao
CITL utilizados tem por base a metodologia adotada pela FIA em estudos desenvolvidos em 2014/2015
Os índices utilizados pela FIA para o cálculo do CITL tem origem nos estudos elaborados pelo
Governo do Estado de SP, Ministério Público e Supremo Tribunal Federal sem, contudo, serem limitadores.</t>
        </r>
      </text>
    </comment>
    <comment ref="B108" authorId="0">
      <text>
        <r>
          <rPr>
            <b/>
            <sz val="9"/>
            <rFont val="Tahoma"/>
            <family val="2"/>
          </rPr>
          <t>UFERSA:</t>
        </r>
        <r>
          <rPr>
            <sz val="9"/>
            <rFont val="Tahoma"/>
            <family val="2"/>
          </rPr>
          <t xml:space="preserve">
Empresa optante pelo simples informar na proposta de preços o enquadramento.</t>
        </r>
      </text>
    </comment>
    <comment ref="B68" authorId="0">
      <text>
        <r>
          <rPr>
            <b/>
            <sz val="9"/>
            <rFont val="Tahoma"/>
            <family val="2"/>
          </rPr>
          <t>UFERSA:</t>
        </r>
        <r>
          <rPr>
            <sz val="9"/>
            <rFont val="Tahoma"/>
            <family val="2"/>
          </rPr>
          <t xml:space="preserve">
(Total da remuneração + 13º salário + Férias e 1/3 de férias) x (Multa do FGTS 40% + multa sobre contribuição social 10%) ou
AVISO PRÉVIO INDENIZADO*8% FGTS*(40%+10%)
</t>
        </r>
      </text>
    </comment>
    <comment ref="B71" authorId="0">
      <text>
        <r>
          <rPr>
            <b/>
            <sz val="9"/>
            <rFont val="Tahoma"/>
            <family val="2"/>
          </rPr>
          <t>UFERSA:</t>
        </r>
        <r>
          <rPr>
            <sz val="9"/>
            <rFont val="Tahoma"/>
            <family val="2"/>
          </rPr>
          <t xml:space="preserve">
MULTA DO FGTS E CONTRIBUIÇÕES SOCIAIS SOBRE O AVT(MAPT).
MAPT=[(REMUNERAÇÃO+13º+ AVISO PRÉVIO TRABALHADO + BCFGTSAM)*8%*(100%+ % REMUNERAÇÃO DO FGTS DA CONTA VINCULADA)]* 40% * 10%.
BCFGTSAM= BASE DE CÁLCULO DA INCIDÊNCIA SOBRE AFASTAMENTO MATERNIDADE= (3,95 * REMUNERAÇÃO)+( 3,95 * 13º SALÁRIO) * % AO ANO DE AFASTAMENTO MATERNIDADE. A UFERSA CONSIDEROU O PERCENTUAL DE 10,28% DE BENEFÍCIOS SÃO CONCEDIDOS DO TIPO AFASTAMENTO MATERNIDADE PARA TRABALHADORES SEGURADOS CONFORME 'Boletim Estatístico da Previdência Social - Vol. 24 Nº 01.
REMUNERAÇÃO DO FGTS DA CONTA VINCULADA É A TAXA REFERENCIAL (TR PARA 2018 FOI DE 0,0%) MAIS 3% PREVISTO PARA O ANO DE 2018.
</t>
        </r>
      </text>
    </comment>
    <comment ref="B23" authorId="0">
      <text>
        <r>
          <rPr>
            <b/>
            <sz val="9"/>
            <rFont val="Tahoma"/>
            <family val="2"/>
          </rPr>
          <t>UFERSA:</t>
        </r>
        <r>
          <rPr>
            <sz val="9"/>
            <rFont val="Tahoma"/>
            <family val="2"/>
          </rPr>
          <t xml:space="preserve">
Conforme CCT.</t>
        </r>
      </text>
    </comment>
    <comment ref="B24" authorId="1">
      <text>
        <r>
          <rPr>
            <b/>
            <sz val="9"/>
            <rFont val="Tahoma"/>
            <family val="2"/>
          </rPr>
          <t>UFERSA:</t>
        </r>
        <r>
          <rPr>
            <sz val="9"/>
            <rFont val="Tahoma"/>
            <family val="2"/>
          </rPr>
          <t xml:space="preserve">
Base de cálculo: Salário base
Percentual previsto na CCT: 30%</t>
        </r>
      </text>
    </comment>
    <comment ref="B31" authorId="0">
      <text>
        <r>
          <rPr>
            <b/>
            <sz val="9"/>
            <rFont val="Tahoma"/>
            <family val="2"/>
          </rPr>
          <t>UFERSA:</t>
        </r>
        <r>
          <rPr>
            <sz val="9"/>
            <rFont val="Tahoma"/>
            <family val="2"/>
          </rPr>
          <t xml:space="preserve">
Intrajornada mensal = valor mensal da hora ((965,00/220)*150%* MMDT)*7/6. Em jornada de 12x36 não tem DSR (7/6)</t>
        </r>
      </text>
    </comment>
    <comment ref="B36" authorId="0">
      <text>
        <r>
          <rPr>
            <b/>
            <sz val="9"/>
            <rFont val="Tahoma"/>
            <family val="2"/>
          </rPr>
          <t>UFERSA:</t>
        </r>
        <r>
          <rPr>
            <sz val="9"/>
            <rFont val="Tahoma"/>
            <family val="2"/>
          </rPr>
          <t xml:space="preserve">
Percentuais obrigatórios para provisão mensal (FÉRIAS, ADICIONAL DE FÉRIAS E 13º), totalizando as faixas percentuais dos valores para depósito vinculado, conforme item 14, do Anexo XII, da IN n° 05, de 2017.</t>
        </r>
      </text>
    </comment>
    <comment ref="B37" authorId="0">
      <text>
        <r>
          <rPr>
            <b/>
            <sz val="9"/>
            <rFont val="Tahoma"/>
            <family val="2"/>
          </rPr>
          <t>UFERSA:</t>
        </r>
        <r>
          <rPr>
            <sz val="9"/>
            <rFont val="Tahoma"/>
            <family val="2"/>
          </rPr>
          <t xml:space="preserve">
Percentuais obrigatórios para provisão mensal (FÉRIAS, ADICIONAL DE FÉRIAS E 13º), totalizando as faixas percentuais dos valores para depósito vinculado, conforme item 14, do Anexo XII, da IN n° 05, de 2017.
Caso ocorra renovação- 2º ano de contrato- nesta rubrica será inserida apenas o adicional de férias (3,025%).Enquanto as férias serão provisionada para o substituto.</t>
        </r>
      </text>
    </comment>
    <comment ref="B70" authorId="0">
      <text>
        <r>
          <rPr>
            <b/>
            <sz val="9"/>
            <rFont val="Tahoma"/>
            <family val="2"/>
          </rPr>
          <t>UFERSA:</t>
        </r>
        <r>
          <rPr>
            <sz val="9"/>
            <rFont val="Tahoma"/>
            <family val="2"/>
          </rPr>
          <t xml:space="preserve">
(aviso prévio-trabalhado x incidência do submódulo 2.2 (36,8%).</t>
        </r>
      </text>
    </comment>
    <comment ref="A96" authorId="0">
      <text>
        <r>
          <rPr>
            <b/>
            <sz val="9"/>
            <rFont val="Tahoma"/>
            <family val="2"/>
          </rPr>
          <t>UFERSA:</t>
        </r>
        <r>
          <rPr>
            <sz val="9"/>
            <rFont val="Tahoma"/>
            <family val="2"/>
          </rPr>
          <t xml:space="preserve">
Valores adquiridos por meio de cotação de preços, atas de registro de preços e sites oficiais.</t>
        </r>
      </text>
    </comment>
    <comment ref="B28" authorId="0">
      <text>
        <r>
          <rPr>
            <b/>
            <sz val="9"/>
            <rFont val="Tahoma"/>
            <family val="2"/>
          </rPr>
          <t>UFERSA:</t>
        </r>
        <r>
          <rPr>
            <sz val="9"/>
            <rFont val="Tahoma"/>
            <family val="2"/>
          </rPr>
          <t xml:space="preserve">
UFERSA:
O art. 59-A, parag. 1º absorveu o pagamento de hora extra por trabalho em domingos e feriados.</t>
        </r>
      </text>
    </comment>
    <comment ref="B30" authorId="0">
      <text>
        <r>
          <rPr>
            <b/>
            <sz val="9"/>
            <rFont val="Tahoma"/>
            <family val="2"/>
          </rPr>
          <t>UFERSA:</t>
        </r>
        <r>
          <rPr>
            <sz val="9"/>
            <rFont val="Tahoma"/>
            <family val="2"/>
          </rPr>
          <t xml:space="preserve">
UFERSA:
O art. 59-A, parag. 1º absorveu o pagamento de hora extra por trabalho em domingos e feriados.</t>
        </r>
      </text>
    </comment>
    <comment ref="B29" authorId="0">
      <text>
        <r>
          <rPr>
            <b/>
            <sz val="9"/>
            <rFont val="Tahoma"/>
            <family val="2"/>
          </rPr>
          <t>UFERSA:</t>
        </r>
        <r>
          <rPr>
            <sz val="9"/>
            <rFont val="Tahoma"/>
            <family val="2"/>
          </rPr>
          <t xml:space="preserve">
UFERSA:
O art. 59-A, parag. 1º absorveu o pagamento de hora extra por trabalho em domingos e feriados.</t>
        </r>
      </text>
    </comment>
    <comment ref="B11" authorId="2">
      <text>
        <r>
          <rPr>
            <b/>
            <sz val="9"/>
            <rFont val="Tahoma"/>
            <family val="2"/>
          </rPr>
          <t xml:space="preserve">Orientação:
</t>
        </r>
        <r>
          <rPr>
            <sz val="9"/>
            <rFont val="Tahoma"/>
            <family val="2"/>
          </rPr>
          <t>1- Cálculo de média de dias trabalho por mês, deve-se levar em consideração os dias que não haverá trabalho como feriados e domingos (caso trabalhe de segunda a sábado) para fins de pagamento de benefícios calculados diariamente e refletir os custos de forma fidedigna.
2- Conforme legislação são 8 feriados nacionais, 1 feriado estadual e 4 feriados municipais. Total de 13 feriados por ano. 10 feriados possuem data fixa, com risco de cair em finais de semana.
3- Probabilidade de feriado em data fixa coincidir com final de semana,</t>
        </r>
        <r>
          <rPr>
            <b/>
            <sz val="9"/>
            <rFont val="Tahoma"/>
            <family val="2"/>
          </rPr>
          <t xml:space="preserve"> considerando 6 dias de trabalho: </t>
        </r>
        <r>
          <rPr>
            <sz val="9"/>
            <rFont val="Tahoma"/>
            <family val="2"/>
          </rPr>
          <t xml:space="preserve">
{10* [6(dias de trabalho)/7 (dias da semana)]}= 8,5714 + 3 (dias com data móvel)= 11,5714 (por ano)
4- Semana no ano= 365/7= 52,1429.
5- Dias de final de semana no ano= 52,1429*1= 52,1429
6- Dias não trabalhados no ano= 52,1429+ 11,5714= 63,7143
7- Dias de trabalho no ano= 365- 63,7143= 301,2857
8- MMDT (Média Mensal de Dias de Trabalho)= 301,2857/12= </t>
        </r>
        <r>
          <rPr>
            <b/>
            <sz val="9"/>
            <rFont val="Tahoma"/>
            <family val="2"/>
          </rPr>
          <t xml:space="preserve">25,107 dias de trabalho em média por mês em um ano.
</t>
        </r>
        <r>
          <rPr>
            <sz val="9"/>
            <rFont val="Tahoma"/>
            <family val="2"/>
          </rPr>
          <t xml:space="preserve">
</t>
        </r>
        <r>
          <rPr>
            <b/>
            <sz val="9"/>
            <rFont val="Tahoma"/>
            <family val="2"/>
          </rPr>
          <t xml:space="preserve">
</t>
        </r>
      </text>
    </comment>
    <comment ref="B55" authorId="2">
      <text>
        <r>
          <rPr>
            <b/>
            <sz val="9"/>
            <rFont val="Tahoma"/>
            <family val="2"/>
          </rPr>
          <t xml:space="preserve">UFERSA:
</t>
        </r>
        <r>
          <rPr>
            <sz val="9"/>
            <rFont val="Tahoma"/>
            <family val="2"/>
          </rPr>
          <t xml:space="preserve">CLÁUSULA DÉCIMA SEXTA- BENEFÍCIO SOCIAL
</t>
        </r>
      </text>
    </comment>
    <comment ref="B78" authorId="2">
      <text>
        <r>
          <rPr>
            <b/>
            <sz val="9"/>
            <rFont val="Tahoma"/>
            <family val="2"/>
          </rPr>
          <t xml:space="preserve">UFERSA:
</t>
        </r>
        <r>
          <rPr>
            <sz val="9"/>
            <rFont val="Tahoma"/>
            <family val="2"/>
          </rPr>
          <t xml:space="preserve">Custo de reposição a ser aportado caso ocorra o 2º ano de contrato, pois o empregado substitutoterá direito  às férias e deverá ser pago a ele.1º ANO a previsão é realizada como indenização no módulo 2.
</t>
        </r>
        <r>
          <rPr>
            <sz val="9"/>
            <rFont val="Tahoma"/>
            <family val="2"/>
          </rPr>
          <t xml:space="preserve">
</t>
        </r>
      </text>
    </comment>
    <comment ref="B82" authorId="2">
      <text>
        <r>
          <rPr>
            <b/>
            <sz val="9"/>
            <rFont val="Tahoma"/>
            <family val="2"/>
          </rPr>
          <t xml:space="preserve">UFERSA:
A base de cálculo para substituto em casos de afastaemnto por maternidade inclui o direito a férias nos 4 meses que o substituto tem direito (FPAM), benefícios mensais e diários que também são pagos ao substituto mesmo na ausência do empregado(BMDND) e a incidência do submódulo 2.2 sobre o afastamento maternidade (IAM)
FPAM= FÉRIAS PROPORCIONAIS SOBRE AFASTAMENTO MATERNIDADE
BMDND= BENEFÍCIOS MENSAIS E DIÁRIOS QUE SÃO PAGOS MESMO NA AUSÊNCIA DO EMPREGADO.
IAM= INCIDÊNCIA DO SUBMÓDULO 2.2 SOBRE O AFASTAMENTO MATERNIDADE
PASSOS:
1º CALCULAR FPAM= [(FÉRIAS+ ADICIONAL DE FÉRIAS) * 3,95/12]* 10,28%
2º CALCULAR IAM= [( REMUNERAÇÃO + 13º SALÁRIO + FÉRIAS)* %ENCARGOS DO SUBMÓDULO 2.2 + (ADICIONAL DE FÉRIAS * 8%)] * 3,95 / 12 * 10,28%
3º CALCULAR AFASTAMENTO MATERNIDADE SOMANDO AS FÉRIAS (FPAM), INCIDÊNCIA SUBMÓDULO 2.2 (IAM) E OS BENEFÍCIOS MENSAIS E DIÁRIOS PARA OS 3,95 MESES CONSIDERADOS PARA SUBSTITUIÇÃO DO EMPREGADO.
BASE DE CÁLCULO DO AFASTAMENTO MATERNIDADE= FPAM + ((BMDND * 3,95 * % AUXÍLIO MATERNIDADE CONCEDIDO)/12)+ IAM
</t>
        </r>
        <r>
          <rPr>
            <sz val="9"/>
            <rFont val="Tahoma"/>
            <family val="2"/>
          </rPr>
          <t xml:space="preserve">
3,95 CORRESPONDE AO NÚMERO DE MESES DE LICENÇA MATERNIDADE (120 DIAS/ 30,4167 DIAS MÉDIA POR M~ES EM UM ANO).
PERCENTUAL DE 10,28% DE BENEFÍCIOS SÃO CONCEDIDOS DO TIPO AFASTAMENTO MATERNIDADE PARA TRABALHADORES SEGURADOS CONFORME 'Boletim Estatístico da Previdência Social - Vol. 24 Nº 01.</t>
        </r>
      </text>
    </comment>
    <comment ref="B79" authorId="2">
      <text>
        <r>
          <rPr>
            <b/>
            <sz val="9"/>
            <rFont val="Tahoma"/>
            <family val="2"/>
          </rPr>
          <t xml:space="preserve">UFERSA:
MEMÓRIA DE CÁLCULO PARA AUSÊNCIAS LEGAIS:
</t>
        </r>
        <r>
          <rPr>
            <b/>
            <u val="single"/>
            <sz val="9"/>
            <rFont val="Tahoma"/>
            <family val="2"/>
          </rPr>
          <t>AL= nDR * CDR/12</t>
        </r>
        <r>
          <rPr>
            <b/>
            <sz val="9"/>
            <rFont val="Tahoma"/>
            <family val="2"/>
          </rPr>
          <t xml:space="preserve">
 nDR: Número de Dias de Reposição
CDR: Custo Diário de Reposição
ONDE CDR É IGUAL A:
</t>
        </r>
        <r>
          <rPr>
            <b/>
            <u val="single"/>
            <sz val="9"/>
            <rFont val="Tahoma"/>
            <family val="2"/>
          </rPr>
          <t>CDR= CUSTO MENSAL DE REPOSIÇÃO (CMR)/MMDT</t>
        </r>
        <r>
          <rPr>
            <b/>
            <sz val="9"/>
            <rFont val="Tahoma"/>
            <family val="2"/>
          </rPr>
          <t xml:space="preserve">
</t>
        </r>
        <r>
          <rPr>
            <sz val="9"/>
            <rFont val="Tahoma"/>
            <family val="2"/>
          </rPr>
          <t xml:space="preserve">
</t>
        </r>
        <r>
          <rPr>
            <b/>
            <sz val="9"/>
            <rFont val="Tahoma"/>
            <family val="2"/>
          </rPr>
          <t xml:space="preserve">MMDT: Média Mensal de Dias Trabalhados
O CDR CORRESPONDE AO CUSTOS DA FUNÇÃO MENOS (SUBTRAÍDO) DOS CUSTOS QUE O TRABALHADOR SUBSTITUÍDO NÃO TEM DIREITO QUANDO É SUBSTITUÍDO COMO VALE ALIMENTAÇÃO E VALE TRANSPORTE, POIS JÁ ESTÃO PREVISTOS NO MÓDULO 3 E CASO FOSSE CONSIDERADOS, ESTARIAM PROVISIONADOS EM DUPLICIDADE.
CASO A EMPRESA TENHA ESTATÍSTICA SOBRE A NECESSIDADE DE REPOSIÇÃO AO ANO DE OCORRÊNCIAS PREVISTAS NO ART. 453 DO DECRETO-LEI 5.452 DE 1]  DE MAIO DE  1943, PODERÁ SER UTILIZADO NA FÓRMULA
</t>
        </r>
      </text>
    </comment>
    <comment ref="B76" authorId="2">
      <text>
        <r>
          <rPr>
            <b/>
            <sz val="9"/>
            <rFont val="Tahoma"/>
            <family val="2"/>
          </rPr>
          <t>UFERSA:
PARA O CÁLCULO DE SUBSTITUTO NA COBERTURA DE AUSÊNCIAS LEGAIS, SERÁ UTILIZADO O CUSTO DIÁRIO DE REPOSIÇÃO.
CDR= CUSTO MENSAL DO REPOSITOR/ ME´DIA DE DIAS TRABALHADOS POR ANO
O CUSTO MENSAL DO REPOSITOR COMREENDE OS CUSTOS POR EMPREGADO DEDUZINDO-SE OS BENEFÍCIOS, MATERIAIS E EQUIPAMENTOS QUE NÃO SERÃO PAGOS AO SUBSTITUÍDO.</t>
        </r>
      </text>
    </comment>
    <comment ref="B80" authorId="2">
      <text>
        <r>
          <rPr>
            <b/>
            <sz val="9"/>
            <rFont val="Tahoma"/>
            <family val="2"/>
          </rPr>
          <t>UFERSA:
LP= Ndr(LP) * CDR/12
LP: LICENÇA PATERNIDADE
Ndr(LP): MÉDIA ANUAL DE DIAS DE REPOSIÇÃO, POR EMPREGADO COM LICENÇA PATERNIDADE.</t>
        </r>
        <r>
          <rPr>
            <sz val="9"/>
            <rFont val="Tahoma"/>
            <family val="2"/>
          </rPr>
          <t xml:space="preserve">
</t>
        </r>
      </text>
    </comment>
    <comment ref="B81" authorId="2">
      <text>
        <r>
          <rPr>
            <b/>
            <sz val="9"/>
            <rFont val="Tahoma"/>
            <family val="2"/>
          </rPr>
          <t xml:space="preserve">UFERSA:
</t>
        </r>
        <r>
          <rPr>
            <sz val="9"/>
            <rFont val="Tahoma"/>
            <family val="2"/>
          </rPr>
          <t xml:space="preserve">
</t>
        </r>
        <r>
          <rPr>
            <b/>
            <sz val="9"/>
            <rFont val="Tahoma"/>
            <family val="2"/>
          </rPr>
          <t>AAT:AUSÊNCIA POR ACIDENTE DE TRABALHO.
Ndr(AAT): MÉDIA ANUAL DE DIAS DE REPOSIÇÃO, POR EMPREGADO PARA AUXÍLIO DOENÇA.
CDR:CUSTO DIÁRIO DE REPOSIÇÃO.
AAT=Ndr(AAT) * CDR / 12</t>
        </r>
      </text>
    </comment>
  </commentList>
</comments>
</file>

<file path=xl/sharedStrings.xml><?xml version="1.0" encoding="utf-8"?>
<sst xmlns="http://schemas.openxmlformats.org/spreadsheetml/2006/main" count="1227" uniqueCount="185">
  <si>
    <t>Nº DO PROCESSO</t>
  </si>
  <si>
    <t xml:space="preserve">PREGÃO Nº </t>
  </si>
  <si>
    <t>A</t>
  </si>
  <si>
    <t>Dia: ____/____/_____ às ___:___ horas</t>
  </si>
  <si>
    <t>B</t>
  </si>
  <si>
    <t>D</t>
  </si>
  <si>
    <t>C</t>
  </si>
  <si>
    <t>TIPO DE SERVIÇO</t>
  </si>
  <si>
    <t>UNIDADE DE MEDIDA</t>
  </si>
  <si>
    <t>IDENTIFICAÇÃO DO SERVIÇO</t>
  </si>
  <si>
    <t>DADOS COMPLEMENTARES PARA COMPOSIÇÃO DOS CUSTOS REFERENTE À MÃO-DE-OBRA</t>
  </si>
  <si>
    <t>Tipo de serviço</t>
  </si>
  <si>
    <t>Salário Normativo da Categoria</t>
  </si>
  <si>
    <t>Categoria Profissional</t>
  </si>
  <si>
    <t>Data base da categoria (dia/mês/ano)</t>
  </si>
  <si>
    <t>E</t>
  </si>
  <si>
    <t>F</t>
  </si>
  <si>
    <t>G</t>
  </si>
  <si>
    <t>H</t>
  </si>
  <si>
    <t>Salário Base</t>
  </si>
  <si>
    <t>Adicional de Periculosidade</t>
  </si>
  <si>
    <t>Uniformes</t>
  </si>
  <si>
    <t>Materiais</t>
  </si>
  <si>
    <t xml:space="preserve">INSS </t>
  </si>
  <si>
    <t>Salário Educação</t>
  </si>
  <si>
    <t>Valor (R$)</t>
  </si>
  <si>
    <t xml:space="preserve">Custos Indiretos </t>
  </si>
  <si>
    <t>Tributos</t>
  </si>
  <si>
    <t>Lucro</t>
  </si>
  <si>
    <t>DISCRIMINAÇÃO DOS SERVIÇOS (DADOS REFERENTES À CONTRATAÇÃO)</t>
  </si>
  <si>
    <t>Classificação Brasileira de Ocupações (CBO)</t>
  </si>
  <si>
    <t>Adicional de Hora Noturna Reduzida</t>
  </si>
  <si>
    <t>Encargos e Benefícios Anuais, Mensais e Diários</t>
  </si>
  <si>
    <t>13º (décimo terceiro) Salário, Férias e Adicional de Férias</t>
  </si>
  <si>
    <t>GPS, FGTS e outras contribuições</t>
  </si>
  <si>
    <t>Percentual (%)</t>
  </si>
  <si>
    <t>Encargos Previdenciários (GPS), Fundo de Garantia por Tempo 
de Serviço (FGTS) e outras contribuições</t>
  </si>
  <si>
    <t xml:space="preserve">SESC ou SESI </t>
  </si>
  <si>
    <t>SENAI - SENAC</t>
  </si>
  <si>
    <t xml:space="preserve">INCRA </t>
  </si>
  <si>
    <t xml:space="preserve">FGTS </t>
  </si>
  <si>
    <t>TOTAL (2.2)</t>
  </si>
  <si>
    <t>Benefícios Mensais e Diários.</t>
  </si>
  <si>
    <t>Auxílio-Refeição/Alimentação</t>
  </si>
  <si>
    <t>Quadro-Resumo do Módulo 2 - Encargos e Benefícios anuais, mensais e diários</t>
  </si>
  <si>
    <t xml:space="preserve">Benefícios Mensais e Diários
</t>
  </si>
  <si>
    <t>2.1</t>
  </si>
  <si>
    <t>2.2</t>
  </si>
  <si>
    <t>2.3</t>
  </si>
  <si>
    <t>Módulo -2 - Encargos e Benefícios Anuais, Mensais e Diários</t>
  </si>
  <si>
    <r>
      <t>Módulo - 1  - C</t>
    </r>
    <r>
      <rPr>
        <b/>
        <sz val="10"/>
        <color indexed="8"/>
        <rFont val="Calibri"/>
        <family val="2"/>
      </rPr>
      <t>OMPOSIÇÃO DA REMUNERAÇÃO</t>
    </r>
  </si>
  <si>
    <t>Módulo -3 - Provisão para Rescisão</t>
  </si>
  <si>
    <t>TOTAL (3)</t>
  </si>
  <si>
    <t>TOTAL (2)</t>
  </si>
  <si>
    <t>TOTAL (2.3)</t>
  </si>
  <si>
    <t>TOTAL (2.1)</t>
  </si>
  <si>
    <t xml:space="preserve">TOTAL (1) </t>
  </si>
  <si>
    <t>Módulo 4 - Custo de Reposição do Profissional Ausente</t>
  </si>
  <si>
    <t>Ausências Legais</t>
  </si>
  <si>
    <t>Total (4.1)</t>
  </si>
  <si>
    <t>Intrajornada</t>
  </si>
  <si>
    <t>Total (4)</t>
  </si>
  <si>
    <t>Módulo 5 - Insumos Diversos</t>
  </si>
  <si>
    <t>Total (5)</t>
  </si>
  <si>
    <t>Custos Indiretos, Tributos e Lucro</t>
  </si>
  <si>
    <t>C.2. Tributos Estaduais (especificar)</t>
  </si>
  <si>
    <t>C.3. Tributos Municipais (especificar)</t>
  </si>
  <si>
    <t>QTDE TOTAL A CONTRATAR</t>
  </si>
  <si>
    <t>Posto de serviço</t>
  </si>
  <si>
    <t>Mossoró/RN</t>
  </si>
  <si>
    <t>12 meses</t>
  </si>
  <si>
    <t>-</t>
  </si>
  <si>
    <t>Intrajornada  12X36</t>
  </si>
  <si>
    <t>Aviso Prévio Indenizado</t>
  </si>
  <si>
    <t>Aviso Prévio Trabalhado</t>
  </si>
  <si>
    <t xml:space="preserve">Intervalo para repouso/alimentação - 44 horas semanais
</t>
  </si>
  <si>
    <t>Total(6)</t>
  </si>
  <si>
    <t>Equipamentos(depreciação)</t>
  </si>
  <si>
    <t>Equipamentos de Proteção  Individual - EPI's</t>
  </si>
  <si>
    <t>DSR</t>
  </si>
  <si>
    <t xml:space="preserve">3.1 </t>
  </si>
  <si>
    <t>3.2</t>
  </si>
  <si>
    <t>4.2</t>
  </si>
  <si>
    <t xml:space="preserve"> 2.2</t>
  </si>
  <si>
    <t xml:space="preserve"> 2.3</t>
  </si>
  <si>
    <t xml:space="preserve"> 4.1</t>
  </si>
  <si>
    <t>4.1</t>
  </si>
  <si>
    <t>ITEM</t>
  </si>
  <si>
    <t>Data da apresentação da proposta(dia/mês/ano):</t>
  </si>
  <si>
    <t>Município/UF:</t>
  </si>
  <si>
    <t>Ano, Acordo, Convenção ou Sentença Normativa em Dissídio Coletivo:</t>
  </si>
  <si>
    <t>Nº de meses de execução contratual:</t>
  </si>
  <si>
    <t>13º(décimo terceiro)salário</t>
  </si>
  <si>
    <t>Quadro-Resumo do Módulo 4 - Custo de Reposição do Profissional Ausente</t>
  </si>
  <si>
    <t>Custo de Reposição do Profissional Ausente</t>
  </si>
  <si>
    <t xml:space="preserve">Valor Total por Empregado </t>
  </si>
  <si>
    <t>PLANILHA DE CUSTOS E FORMAÇÃO DE PREÇOS - ITEM 01</t>
  </si>
  <si>
    <t xml:space="preserve">Seguro Acidente do Trabalho/SAT/INSS </t>
  </si>
  <si>
    <t xml:space="preserve">SEBRAE  </t>
  </si>
  <si>
    <t>3.1.1</t>
  </si>
  <si>
    <t>Incindência do FGTS sobre o aviso-prévio indenizado</t>
  </si>
  <si>
    <t>3.1.2</t>
  </si>
  <si>
    <t>Multa sobre FGTS e contribuições sociais sobre o aviso-prévio indenizado</t>
  </si>
  <si>
    <t>3.2.1</t>
  </si>
  <si>
    <t>3.2.2</t>
  </si>
  <si>
    <t>Multa sobre FGTS e contribuições sociais sobre o aviso-prévio trabalhado</t>
  </si>
  <si>
    <t>Em observância ao Acórdão nº 2622/2013 – TCU – Plenário as empresas optantes pelo Simples Nacional:</t>
  </si>
  <si>
    <t xml:space="preserve">2 -  devem apresentar os percentuais de ISS, PIS e COFINS compatíveis com as alíquotas a que a empresa está obrigada a recolher, previstas no Anexo IV da Lei Complementar n. 126/2006. </t>
  </si>
  <si>
    <t>1 -  a planilha deverá estar acompanhada da Declaração Anual do Simples Nacional – 2017</t>
  </si>
  <si>
    <t>ISS - Município de Angicos  5%</t>
  </si>
  <si>
    <t>3- A composição dos encargos sociais não inclua os gastos relativos às contribuições que essas empresas estão dispensadas de recolhimento (Sesi, Senai, Sebrae etc.), conforme dispõe o art. 13, §, da referida Lei Complementar.</t>
  </si>
  <si>
    <t>Valor Total do posto</t>
  </si>
  <si>
    <t>Seguro de vida</t>
  </si>
  <si>
    <t xml:space="preserve">                                    </t>
  </si>
  <si>
    <t>Eventuais custos não previstos expressamente na memória de cálculo devem ser cobertos pelo LDI (Lucro e Despesas Indiretas).</t>
  </si>
  <si>
    <r>
      <rPr>
        <b/>
        <sz val="11"/>
        <rFont val="Calibri"/>
        <family val="2"/>
      </rPr>
      <t>Observação item 4.1, alínea A:</t>
    </r>
    <r>
      <rPr>
        <sz val="11"/>
        <rFont val="Calibri"/>
        <family val="2"/>
      </rPr>
      <t xml:space="preserve"> Considerando que o valor pago ao substituto durante as férias do empergado já consta na remuneração (módulo 1) e que o valor pago ao empregado para fazer frente ao custo de suas férias acrescidas do terço constitucional já foram apuradas na letra B do submódulo 2.1, não existe o custo a ser apontado nesta rubrica.</t>
    </r>
  </si>
  <si>
    <t xml:space="preserve">Auxílio Saúde </t>
  </si>
  <si>
    <t xml:space="preserve">Benefício social familiar </t>
  </si>
  <si>
    <t>I</t>
  </si>
  <si>
    <t>Adicional de Hora Extra no Feriado Trabalhado (50%) - 10horas/mês</t>
  </si>
  <si>
    <t>Adicional de Hora Extra no Feriado Trabalhado (100%) - 15horas/mês</t>
  </si>
  <si>
    <t xml:space="preserve">QUADRO RESUMO  -  VALORES  DOS SERVIÇOS(MENSAL E ANUAL)
</t>
  </si>
  <si>
    <r>
      <t>Adicional Noturno (</t>
    </r>
    <r>
      <rPr>
        <sz val="11"/>
        <rFont val="Calibri"/>
        <family val="2"/>
      </rPr>
      <t>4 horas/mês)</t>
    </r>
  </si>
  <si>
    <t>Módulo 7 - Custos Indiretos, Tributos e Lucro</t>
  </si>
  <si>
    <t>Total (7)</t>
  </si>
  <si>
    <t>Plano Odontológico</t>
  </si>
  <si>
    <t xml:space="preserve">VALOR TOTAL </t>
  </si>
  <si>
    <t>O preenchimento da planilha  e a elaboração dos cálculos é de total responsabilidade do licitante.</t>
  </si>
  <si>
    <t>3222-30</t>
  </si>
  <si>
    <t>Auxiliar de Enfermagem</t>
  </si>
  <si>
    <t>Férias  e   Adicional de férias (somente no 1º ano de contrato)</t>
  </si>
  <si>
    <t>Média Mensal de Dias de Trabalho</t>
  </si>
  <si>
    <t xml:space="preserve">Transporte </t>
  </si>
  <si>
    <t>Substituto na Cobertura de Licença Paternidade</t>
  </si>
  <si>
    <t>Substituto na Cobertura de Ausência por Acidente de Trabalho</t>
  </si>
  <si>
    <t>Substituto na Cobertura de Afastamento Maternidade</t>
  </si>
  <si>
    <t>Substituto na Cobertura de Outras Ausências  (especificar)</t>
  </si>
  <si>
    <t>Incindência dos encargos do submódulo 2.2 sobre o aviso-prévio Trabalhado</t>
  </si>
  <si>
    <t>Substituto na Cobertura de Férias (em caso de prorrogação)</t>
  </si>
  <si>
    <t>OBS.: Para o cálculo do custo de reposição do profissional ausente deve-se em primeiro lugar determinar o custo diário daquele que irá realizar a reposição-CDR= CUSTO MENSAL DO REPOSITOR/MMDT</t>
  </si>
  <si>
    <t>E.1</t>
  </si>
  <si>
    <t>E.2</t>
  </si>
  <si>
    <t>FÉRIAS PROPORCIONAIS SOBRE AFASTAMENTO MATERNIDADE(FPAM)</t>
  </si>
  <si>
    <t>INCIDÊNCIA DO SUBMÓDULO 2.2 SOBRE O AFASTAMENTO MATERNIDADE (IAM)</t>
  </si>
  <si>
    <t>E.3</t>
  </si>
  <si>
    <t>BENEFÍCIOS MENSAIS E DIÁRIOS QUE SÃO PAGOS MESMO NA AUSÊNCIA DO EMPREGADO NOS 3,95 MESES DE SUBSTITUIÇÃO</t>
  </si>
  <si>
    <t>CUSTO DIÁRIO DE REPOSIÇÃO (CDR)</t>
  </si>
  <si>
    <t xml:space="preserve">Substituto na Cobertura de Ausências Legais </t>
  </si>
  <si>
    <t>ATENÇÃO: O número de dias de ausências legais ao ano foi considerado igual a 1. A empresa deverá indicar as faltas médias em suas ocorrências.</t>
  </si>
  <si>
    <t>ATENÇÃO: A média de dias levou em consideração 1 empregado do sexo masculino, com 1 licença concedida ao ano de um total de 4 contratados. Ou seja, o Ndr(LP)= 5DIAS/4= 1,25 DIAS.</t>
  </si>
  <si>
    <t>ATENÇÃO: Foi considerado para Ndr (AAT) 1 dia de acidente no ano.</t>
  </si>
  <si>
    <t>ATENÇÃO: Somatório das linhas E.1, E.2 e E.3.</t>
  </si>
  <si>
    <t>C.1. Tributos Federais (especificar)- LUCRO PRESUMIDO</t>
  </si>
  <si>
    <t>Adicional de Insalubridade (20%)</t>
  </si>
  <si>
    <t>CATSER</t>
  </si>
  <si>
    <t>00000538-0</t>
  </si>
  <si>
    <t>Pau dos Ferros/RN</t>
  </si>
  <si>
    <t>Angicos/RN</t>
  </si>
  <si>
    <t>Caraúbas/RN</t>
  </si>
  <si>
    <t>INTÉRPRETE DE LIBRAS (CBO 2614-25) - MOSSORÓ</t>
  </si>
  <si>
    <t>INTÉRPRETE DE LIBRAS (CBO 2614-25) - CARAÚBAS</t>
  </si>
  <si>
    <t>INTÉRPRETE DE LIBRAS (CBO 2614-25) - PAU DOS FERROS</t>
  </si>
  <si>
    <t>INTÉRPRETE DE LIBRAS (CBO 2614-25) - ANGICOS</t>
  </si>
  <si>
    <t>DESIGNER GRÁFICO (CBO 2624-10). MOSSORÓ</t>
  </si>
  <si>
    <t>AUXILIAR DE ENFERMAGEM (CBO 3222-30) - MOSSORÓ</t>
  </si>
  <si>
    <t xml:space="preserve">DESCRIÇÃO                                                                                             </t>
  </si>
  <si>
    <t>VALOR ESTIMADO (A)</t>
  </si>
  <si>
    <t xml:space="preserve">QUANTIDADE (B) </t>
  </si>
  <si>
    <t>Valor Mensal
do Serviço
(C) = (B x A)</t>
  </si>
  <si>
    <t>Valor Anual do Serviço              (D) = (C) x 12</t>
  </si>
  <si>
    <t>CCT 2019/2020 - SINGRAF RN</t>
  </si>
  <si>
    <t>2624-10</t>
  </si>
  <si>
    <t>DESIGNER GRÁFICO</t>
  </si>
  <si>
    <t>2614-25</t>
  </si>
  <si>
    <t xml:space="preserve">INTÉRPRETE DE LIBRAS </t>
  </si>
  <si>
    <t>Continuado</t>
  </si>
  <si>
    <t>continuado</t>
  </si>
  <si>
    <t>Auxílio Funeral</t>
  </si>
  <si>
    <t>RN000239/2019</t>
  </si>
  <si>
    <t>Valor obtido por meio de pesquisa de mercado, uma vez que a categpria profissional não poussi CCT.</t>
  </si>
  <si>
    <t>Verificar SAT ajustado da empresa</t>
  </si>
  <si>
    <t>Valor obtido mediante cotação</t>
  </si>
  <si>
    <t>Mediante cotação da empresa</t>
  </si>
  <si>
    <t>Segundo o AEAT 2018 a taxa de mortalidade por 100.000 vínculos para a categoria é zero, para o cargo. Todavia, utilizei 1/100.000 como parâmetro.</t>
  </si>
  <si>
    <t>Os valores referentes a Uniformes, Equipamentos, Custos Indiretos, Lucro e Tributos devem ser preenchidos, de acordo, com a realidade de cada empresa.</t>
  </si>
</sst>
</file>

<file path=xl/styles.xml><?xml version="1.0" encoding="utf-8"?>
<styleSheet xmlns="http://schemas.openxmlformats.org/spreadsheetml/2006/main">
  <numFmts count="34">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416]dddd\,\ d&quot; de &quot;mmmm&quot; de &quot;yyyy"/>
    <numFmt numFmtId="173" formatCode="dd/mm/yy;@"/>
    <numFmt numFmtId="174" formatCode="&quot;Sim&quot;;&quot;Sim&quot;;&quot;Não&quot;"/>
    <numFmt numFmtId="175" formatCode="&quot;Verdadeiro&quot;;&quot;Verdadeiro&quot;;&quot;Falso&quot;"/>
    <numFmt numFmtId="176" formatCode="&quot;Ativado&quot;;&quot;Ativado&quot;;&quot;Desativado&quot;"/>
    <numFmt numFmtId="177" formatCode="[$€-2]\ #,##0.00_);[Red]\([$€-2]\ #,##0.00\)"/>
    <numFmt numFmtId="178" formatCode="0.0%"/>
    <numFmt numFmtId="179" formatCode="&quot;R$&quot;\ #,##0.00"/>
    <numFmt numFmtId="180" formatCode="0.00000"/>
    <numFmt numFmtId="181" formatCode="0.0000"/>
    <numFmt numFmtId="182" formatCode="0.000"/>
    <numFmt numFmtId="183" formatCode="0.0"/>
    <numFmt numFmtId="184" formatCode="0.0000000"/>
    <numFmt numFmtId="185" formatCode="0.000000"/>
    <numFmt numFmtId="186" formatCode="0.000000000"/>
    <numFmt numFmtId="187" formatCode="0.00000000"/>
    <numFmt numFmtId="188" formatCode="_(&quot;R$ &quot;* #,##0.000_);_(&quot;R$ &quot;* \(#,##0.000\);_(&quot;R$ &quot;* &quot;-&quot;??_);_(@_)"/>
    <numFmt numFmtId="189" formatCode="_(&quot;R$ &quot;* #,##0.0000_);_(&quot;R$ &quot;* \(#,##0.0000\);_(&quot;R$ &quot;* &quot;-&quot;??_);_(@_)"/>
  </numFmts>
  <fonts count="52">
    <font>
      <sz val="11"/>
      <color theme="1"/>
      <name val="Calibri"/>
      <family val="2"/>
    </font>
    <font>
      <sz val="11"/>
      <color indexed="8"/>
      <name val="Calibri"/>
      <family val="2"/>
    </font>
    <font>
      <b/>
      <sz val="9"/>
      <name val="Tahoma"/>
      <family val="2"/>
    </font>
    <font>
      <b/>
      <sz val="11"/>
      <color indexed="8"/>
      <name val="Calibri"/>
      <family val="2"/>
    </font>
    <font>
      <b/>
      <sz val="10"/>
      <color indexed="8"/>
      <name val="Calibri"/>
      <family val="2"/>
    </font>
    <font>
      <sz val="11"/>
      <name val="Calibri"/>
      <family val="2"/>
    </font>
    <font>
      <sz val="9"/>
      <name val="Tahoma"/>
      <family val="2"/>
    </font>
    <font>
      <b/>
      <sz val="11"/>
      <name val="Calibri"/>
      <family val="2"/>
    </font>
    <font>
      <b/>
      <u val="single"/>
      <sz val="9"/>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0"/>
      <color indexed="8"/>
      <name val="Arial"/>
      <family val="2"/>
    </font>
    <font>
      <b/>
      <sz val="12"/>
      <name val="Calibri"/>
      <family val="2"/>
    </font>
    <font>
      <b/>
      <sz val="12"/>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0"/>
      <color rgb="FF000000"/>
      <name val="Arial"/>
      <family val="2"/>
    </font>
    <font>
      <sz val="10"/>
      <color theme="1"/>
      <name val="Arial"/>
      <family val="2"/>
    </font>
    <font>
      <b/>
      <sz val="11"/>
      <color rgb="FF000000"/>
      <name val="Calibri"/>
      <family val="2"/>
    </font>
    <font>
      <b/>
      <sz val="12"/>
      <color theme="1"/>
      <name val="Calibri"/>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4999699890613556"/>
        <bgColor indexed="64"/>
      </patternFill>
    </fill>
    <fill>
      <patternFill patternType="solid">
        <fgColor theme="0" tint="-0.1499900072813034"/>
        <bgColor indexed="64"/>
      </patternFill>
    </fill>
    <fill>
      <patternFill patternType="solid">
        <fgColor rgb="FF92D050"/>
        <bgColor indexed="64"/>
      </patternFill>
    </fill>
    <fill>
      <patternFill patternType="solid">
        <fgColor rgb="FF00B0F0"/>
        <bgColor indexed="64"/>
      </patternFill>
    </fill>
    <fill>
      <patternFill patternType="solid">
        <fgColor rgb="FFFFFF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169"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45" fillId="0" borderId="8" applyNumberFormat="0" applyFill="0" applyAlignment="0" applyProtection="0"/>
    <xf numFmtId="0" fontId="45" fillId="0" borderId="0" applyNumberFormat="0" applyFill="0" applyBorder="0" applyAlignment="0" applyProtection="0"/>
    <xf numFmtId="0" fontId="46" fillId="0" borderId="9" applyNumberFormat="0" applyFill="0" applyAlignment="0" applyProtection="0"/>
    <xf numFmtId="171" fontId="0" fillId="0" borderId="0" applyFont="0" applyFill="0" applyBorder="0" applyAlignment="0" applyProtection="0"/>
  </cellStyleXfs>
  <cellXfs count="206">
    <xf numFmtId="0" fontId="0" fillId="0" borderId="0" xfId="0" applyFont="1" applyAlignment="1">
      <alignment/>
    </xf>
    <xf numFmtId="0" fontId="0" fillId="0" borderId="10" xfId="0" applyBorder="1" applyAlignment="1">
      <alignment/>
    </xf>
    <xf numFmtId="0" fontId="0" fillId="0" borderId="10" xfId="0" applyBorder="1" applyAlignment="1">
      <alignment horizontal="center"/>
    </xf>
    <xf numFmtId="0" fontId="0" fillId="0" borderId="10" xfId="0" applyFill="1" applyBorder="1" applyAlignment="1">
      <alignment/>
    </xf>
    <xf numFmtId="10" fontId="0" fillId="0" borderId="10" xfId="51" applyNumberFormat="1" applyFont="1" applyFill="1" applyBorder="1" applyAlignment="1">
      <alignment horizontal="center"/>
    </xf>
    <xf numFmtId="0" fontId="0" fillId="0" borderId="10" xfId="0" applyBorder="1" applyAlignment="1">
      <alignment horizontal="center" vertical="center"/>
    </xf>
    <xf numFmtId="170" fontId="46" fillId="0" borderId="10" xfId="47" applyFont="1" applyBorder="1" applyAlignment="1">
      <alignment/>
    </xf>
    <xf numFmtId="170" fontId="0" fillId="0" borderId="10" xfId="47" applyFont="1" applyBorder="1" applyAlignment="1">
      <alignment/>
    </xf>
    <xf numFmtId="0" fontId="0" fillId="0" borderId="10" xfId="0" applyBorder="1" applyAlignment="1">
      <alignment horizontal="center"/>
    </xf>
    <xf numFmtId="0" fontId="0" fillId="0" borderId="10" xfId="0" applyFont="1" applyBorder="1" applyAlignment="1">
      <alignment horizontal="center"/>
    </xf>
    <xf numFmtId="0" fontId="2" fillId="33" borderId="10" xfId="0" applyFont="1" applyFill="1" applyBorder="1" applyAlignment="1">
      <alignment horizontal="center" vertical="center" wrapText="1"/>
    </xf>
    <xf numFmtId="0" fontId="46" fillId="33" borderId="10" xfId="0" applyFont="1" applyFill="1" applyBorder="1" applyAlignment="1">
      <alignment horizontal="center" vertical="center" wrapText="1"/>
    </xf>
    <xf numFmtId="0" fontId="46" fillId="33" borderId="11" xfId="0" applyFont="1" applyFill="1" applyBorder="1" applyAlignment="1">
      <alignment horizontal="center" vertical="center" wrapText="1"/>
    </xf>
    <xf numFmtId="170" fontId="46" fillId="33" borderId="10" xfId="47" applyFont="1" applyFill="1" applyBorder="1" applyAlignment="1">
      <alignment/>
    </xf>
    <xf numFmtId="0" fontId="46" fillId="33" borderId="10" xfId="0" applyFont="1" applyFill="1" applyBorder="1" applyAlignment="1">
      <alignment horizontal="center"/>
    </xf>
    <xf numFmtId="170" fontId="46" fillId="33" borderId="10" xfId="47" applyFont="1" applyFill="1" applyBorder="1" applyAlignment="1">
      <alignment horizontal="center"/>
    </xf>
    <xf numFmtId="0" fontId="6" fillId="0" borderId="10" xfId="0" applyFont="1" applyFill="1" applyBorder="1" applyAlignment="1">
      <alignment horizontal="center" vertical="center" wrapText="1"/>
    </xf>
    <xf numFmtId="178" fontId="0" fillId="0" borderId="10" xfId="51" applyNumberFormat="1" applyFont="1" applyFill="1" applyBorder="1" applyAlignment="1">
      <alignment horizontal="center"/>
    </xf>
    <xf numFmtId="9" fontId="0" fillId="0" borderId="10" xfId="51" applyNumberFormat="1" applyFont="1" applyFill="1" applyBorder="1" applyAlignment="1">
      <alignment horizontal="center"/>
    </xf>
    <xf numFmtId="10" fontId="46" fillId="33" borderId="10" xfId="0" applyNumberFormat="1" applyFont="1" applyFill="1" applyBorder="1" applyAlignment="1">
      <alignment horizontal="center"/>
    </xf>
    <xf numFmtId="170" fontId="0" fillId="0" borderId="10" xfId="47" applyFont="1" applyFill="1" applyBorder="1" applyAlignment="1">
      <alignment/>
    </xf>
    <xf numFmtId="170" fontId="46" fillId="33" borderId="10" xfId="47" applyNumberFormat="1" applyFont="1" applyFill="1" applyBorder="1" applyAlignment="1">
      <alignment horizontal="center"/>
    </xf>
    <xf numFmtId="0" fontId="0" fillId="34" borderId="10" xfId="0" applyFill="1" applyBorder="1" applyAlignment="1">
      <alignment horizontal="center"/>
    </xf>
    <xf numFmtId="0" fontId="0" fillId="0" borderId="0" xfId="0" applyAlignment="1">
      <alignment horizontal="center"/>
    </xf>
    <xf numFmtId="179" fontId="0" fillId="0" borderId="0" xfId="0" applyNumberFormat="1" applyAlignment="1">
      <alignment/>
    </xf>
    <xf numFmtId="0" fontId="0" fillId="0" borderId="0" xfId="0" applyBorder="1" applyAlignment="1">
      <alignment/>
    </xf>
    <xf numFmtId="2" fontId="0" fillId="0" borderId="0" xfId="0" applyNumberFormat="1" applyAlignment="1">
      <alignment/>
    </xf>
    <xf numFmtId="0" fontId="46" fillId="33" borderId="11" xfId="0" applyFont="1" applyFill="1" applyBorder="1" applyAlignment="1">
      <alignment horizontal="center" vertical="center" wrapText="1"/>
    </xf>
    <xf numFmtId="0" fontId="46" fillId="33" borderId="10" xfId="0" applyFont="1" applyFill="1" applyBorder="1" applyAlignment="1">
      <alignment horizontal="center" vertical="center" wrapText="1"/>
    </xf>
    <xf numFmtId="0" fontId="0" fillId="34" borderId="0" xfId="0" applyFill="1" applyAlignment="1">
      <alignment/>
    </xf>
    <xf numFmtId="170" fontId="46" fillId="34" borderId="10" xfId="47" applyFont="1" applyFill="1" applyBorder="1" applyAlignment="1">
      <alignment/>
    </xf>
    <xf numFmtId="43" fontId="0" fillId="0" borderId="0" xfId="0" applyNumberFormat="1" applyAlignment="1">
      <alignment/>
    </xf>
    <xf numFmtId="170" fontId="0" fillId="34" borderId="10" xfId="47" applyFont="1" applyFill="1" applyBorder="1" applyAlignment="1">
      <alignment/>
    </xf>
    <xf numFmtId="0" fontId="0" fillId="34" borderId="10" xfId="0" applyFill="1" applyBorder="1" applyAlignment="1">
      <alignment horizontal="center" vertical="center"/>
    </xf>
    <xf numFmtId="0" fontId="0" fillId="0" borderId="10" xfId="0" applyFont="1" applyFill="1" applyBorder="1" applyAlignment="1">
      <alignment horizontal="center"/>
    </xf>
    <xf numFmtId="0" fontId="6" fillId="0" borderId="10" xfId="0" applyFont="1" applyBorder="1" applyAlignment="1">
      <alignment horizontal="center" vertical="center" wrapText="1"/>
    </xf>
    <xf numFmtId="0" fontId="47" fillId="0" borderId="10" xfId="0" applyFont="1" applyBorder="1" applyAlignment="1">
      <alignment vertical="center" wrapText="1"/>
    </xf>
    <xf numFmtId="179" fontId="48" fillId="0" borderId="10" xfId="0" applyNumberFormat="1" applyFont="1" applyBorder="1" applyAlignment="1">
      <alignment horizontal="center" vertical="center" wrapText="1"/>
    </xf>
    <xf numFmtId="0" fontId="46" fillId="33" borderId="11" xfId="0" applyFont="1" applyFill="1" applyBorder="1" applyAlignment="1">
      <alignment horizontal="center"/>
    </xf>
    <xf numFmtId="0" fontId="46" fillId="33" borderId="12" xfId="0" applyFont="1" applyFill="1" applyBorder="1" applyAlignment="1">
      <alignment horizontal="center"/>
    </xf>
    <xf numFmtId="0" fontId="46" fillId="33" borderId="10" xfId="0" applyFont="1" applyFill="1" applyBorder="1" applyAlignment="1">
      <alignment horizontal="center" vertical="center" wrapText="1"/>
    </xf>
    <xf numFmtId="0" fontId="0" fillId="33" borderId="10" xfId="0" applyFill="1" applyBorder="1" applyAlignment="1">
      <alignment horizontal="center"/>
    </xf>
    <xf numFmtId="170" fontId="46" fillId="34" borderId="10" xfId="0" applyNumberFormat="1" applyFont="1" applyFill="1" applyBorder="1" applyAlignment="1">
      <alignment horizontal="center" vertical="center" wrapText="1"/>
    </xf>
    <xf numFmtId="0" fontId="46" fillId="34" borderId="11" xfId="0" applyFont="1" applyFill="1" applyBorder="1" applyAlignment="1">
      <alignment horizontal="center"/>
    </xf>
    <xf numFmtId="0" fontId="46" fillId="34" borderId="12" xfId="0" applyFont="1" applyFill="1" applyBorder="1" applyAlignment="1">
      <alignment horizontal="center"/>
    </xf>
    <xf numFmtId="0" fontId="0" fillId="0" borderId="0" xfId="0" applyFont="1" applyBorder="1" applyAlignment="1">
      <alignment horizontal="center"/>
    </xf>
    <xf numFmtId="0" fontId="0" fillId="0" borderId="0" xfId="0" applyBorder="1" applyAlignment="1">
      <alignment horizontal="left"/>
    </xf>
    <xf numFmtId="173" fontId="5" fillId="0" borderId="0" xfId="0" applyNumberFormat="1" applyFont="1" applyBorder="1" applyAlignment="1">
      <alignment horizontal="center"/>
    </xf>
    <xf numFmtId="170" fontId="46" fillId="34" borderId="12" xfId="47" applyFont="1" applyFill="1" applyBorder="1" applyAlignment="1">
      <alignment/>
    </xf>
    <xf numFmtId="0" fontId="0" fillId="34" borderId="0" xfId="0" applyFill="1" applyBorder="1" applyAlignment="1">
      <alignment/>
    </xf>
    <xf numFmtId="0" fontId="46" fillId="34" borderId="11" xfId="0" applyFont="1" applyFill="1" applyBorder="1" applyAlignment="1">
      <alignment horizontal="right"/>
    </xf>
    <xf numFmtId="0" fontId="46" fillId="34" borderId="12" xfId="0" applyFont="1" applyFill="1" applyBorder="1" applyAlignment="1">
      <alignment horizontal="right"/>
    </xf>
    <xf numFmtId="170" fontId="46" fillId="33" borderId="13" xfId="47" applyNumberFormat="1" applyFont="1" applyFill="1" applyBorder="1" applyAlignment="1">
      <alignment horizontal="center"/>
    </xf>
    <xf numFmtId="170" fontId="46" fillId="35" borderId="10" xfId="47" applyFont="1" applyFill="1" applyBorder="1" applyAlignment="1">
      <alignment/>
    </xf>
    <xf numFmtId="170" fontId="0" fillId="33" borderId="10" xfId="47" applyFont="1" applyFill="1" applyBorder="1" applyAlignment="1">
      <alignment/>
    </xf>
    <xf numFmtId="0" fontId="0" fillId="0" borderId="10" xfId="0" applyBorder="1" applyAlignment="1">
      <alignment horizontal="center"/>
    </xf>
    <xf numFmtId="170" fontId="46" fillId="34" borderId="10" xfId="0" applyNumberFormat="1" applyFont="1" applyFill="1" applyBorder="1" applyAlignment="1">
      <alignment vertical="center" wrapText="1"/>
    </xf>
    <xf numFmtId="0" fontId="0" fillId="34" borderId="10" xfId="0" applyFont="1" applyFill="1" applyBorder="1" applyAlignment="1">
      <alignment horizontal="center" vertical="center" wrapText="1"/>
    </xf>
    <xf numFmtId="0" fontId="0" fillId="34" borderId="11" xfId="0" applyFill="1" applyBorder="1" applyAlignment="1">
      <alignment/>
    </xf>
    <xf numFmtId="0" fontId="5" fillId="34" borderId="11" xfId="0" applyFont="1" applyFill="1" applyBorder="1" applyAlignment="1">
      <alignment/>
    </xf>
    <xf numFmtId="0" fontId="0" fillId="34" borderId="11" xfId="0" applyFill="1" applyBorder="1" applyAlignment="1">
      <alignment vertical="center" wrapText="1"/>
    </xf>
    <xf numFmtId="170" fontId="0" fillId="34" borderId="13" xfId="47" applyFont="1" applyFill="1" applyBorder="1" applyAlignment="1">
      <alignment/>
    </xf>
    <xf numFmtId="0" fontId="0" fillId="34" borderId="10" xfId="0" applyFill="1" applyBorder="1" applyAlignment="1">
      <alignment vertical="center" wrapText="1"/>
    </xf>
    <xf numFmtId="10" fontId="0" fillId="34" borderId="10" xfId="0" applyNumberFormat="1" applyFill="1" applyBorder="1" applyAlignment="1">
      <alignment vertical="center" wrapText="1"/>
    </xf>
    <xf numFmtId="170" fontId="0" fillId="0" borderId="10" xfId="47" applyFont="1" applyBorder="1" applyAlignment="1">
      <alignment/>
    </xf>
    <xf numFmtId="10" fontId="0" fillId="34" borderId="10" xfId="0" applyNumberFormat="1" applyFill="1" applyBorder="1" applyAlignment="1">
      <alignment horizontal="center"/>
    </xf>
    <xf numFmtId="0" fontId="5" fillId="0" borderId="0" xfId="0" applyFont="1" applyAlignment="1">
      <alignment/>
    </xf>
    <xf numFmtId="0" fontId="46" fillId="0" borderId="0" xfId="0" applyFont="1" applyAlignment="1">
      <alignment/>
    </xf>
    <xf numFmtId="0" fontId="5" fillId="0" borderId="0" xfId="0" applyFont="1" applyAlignment="1">
      <alignment/>
    </xf>
    <xf numFmtId="0" fontId="0" fillId="0" borderId="10" xfId="0" applyBorder="1" applyAlignment="1">
      <alignment horizontal="center"/>
    </xf>
    <xf numFmtId="170" fontId="0" fillId="34" borderId="10" xfId="47" applyFont="1" applyFill="1" applyBorder="1" applyAlignment="1">
      <alignment/>
    </xf>
    <xf numFmtId="170" fontId="0" fillId="0" borderId="10" xfId="47" applyFont="1" applyFill="1" applyBorder="1" applyAlignment="1">
      <alignment/>
    </xf>
    <xf numFmtId="179" fontId="46" fillId="36" borderId="10" xfId="0" applyNumberFormat="1" applyFont="1" applyFill="1" applyBorder="1" applyAlignment="1">
      <alignment/>
    </xf>
    <xf numFmtId="0" fontId="5" fillId="0" borderId="0" xfId="0" applyFont="1" applyFill="1" applyAlignment="1">
      <alignment/>
    </xf>
    <xf numFmtId="0" fontId="0" fillId="0" borderId="0" xfId="0" applyFill="1" applyAlignment="1">
      <alignment/>
    </xf>
    <xf numFmtId="0" fontId="5" fillId="0" borderId="0" xfId="0" applyFont="1" applyFill="1" applyAlignment="1">
      <alignment/>
    </xf>
    <xf numFmtId="0" fontId="0" fillId="0" borderId="10" xfId="0" applyFill="1" applyBorder="1" applyAlignment="1">
      <alignment wrapText="1"/>
    </xf>
    <xf numFmtId="170" fontId="5" fillId="0" borderId="10" xfId="47" applyFont="1" applyFill="1" applyBorder="1" applyAlignment="1">
      <alignment horizontal="center"/>
    </xf>
    <xf numFmtId="170" fontId="5" fillId="0" borderId="10" xfId="47" applyFont="1" applyBorder="1" applyAlignment="1">
      <alignment/>
    </xf>
    <xf numFmtId="0" fontId="46" fillId="33" borderId="10" xfId="0" applyFont="1" applyFill="1" applyBorder="1" applyAlignment="1">
      <alignment horizontal="center"/>
    </xf>
    <xf numFmtId="170" fontId="0" fillId="0" borderId="10" xfId="47" applyFont="1" applyFill="1" applyBorder="1" applyAlignment="1">
      <alignment/>
    </xf>
    <xf numFmtId="170" fontId="46" fillId="0" borderId="10" xfId="47" applyFont="1" applyBorder="1" applyAlignment="1">
      <alignment vertical="center"/>
    </xf>
    <xf numFmtId="170" fontId="46" fillId="36" borderId="10" xfId="47" applyFont="1" applyFill="1" applyBorder="1" applyAlignment="1">
      <alignment vertical="center"/>
    </xf>
    <xf numFmtId="0" fontId="49" fillId="0" borderId="0" xfId="0" applyFont="1" applyFill="1" applyAlignment="1">
      <alignment horizontal="center"/>
    </xf>
    <xf numFmtId="0" fontId="5" fillId="0" borderId="0" xfId="0" applyFont="1" applyFill="1" applyAlignment="1">
      <alignment horizontal="center" wrapText="1"/>
    </xf>
    <xf numFmtId="0" fontId="5" fillId="0" borderId="0" xfId="0" applyFont="1" applyFill="1" applyAlignment="1">
      <alignment horizontal="center" vertical="center" wrapText="1"/>
    </xf>
    <xf numFmtId="0" fontId="7" fillId="0" borderId="0" xfId="0" applyFont="1" applyFill="1" applyAlignment="1">
      <alignment horizontal="center" wrapText="1"/>
    </xf>
    <xf numFmtId="0" fontId="7" fillId="0" borderId="0" xfId="0" applyFont="1" applyFill="1" applyAlignment="1">
      <alignment horizontal="center"/>
    </xf>
    <xf numFmtId="0" fontId="7" fillId="0" borderId="10" xfId="0" applyFont="1" applyFill="1" applyBorder="1" applyAlignment="1">
      <alignment/>
    </xf>
    <xf numFmtId="0" fontId="5" fillId="0" borderId="10" xfId="0" applyFont="1" applyFill="1" applyBorder="1" applyAlignment="1">
      <alignment/>
    </xf>
    <xf numFmtId="10" fontId="5" fillId="0" borderId="10" xfId="0" applyNumberFormat="1" applyFont="1" applyFill="1" applyBorder="1" applyAlignment="1">
      <alignment/>
    </xf>
    <xf numFmtId="0" fontId="49" fillId="0" borderId="10" xfId="0" applyFont="1" applyFill="1" applyBorder="1" applyAlignment="1">
      <alignment/>
    </xf>
    <xf numFmtId="0" fontId="0" fillId="34" borderId="10" xfId="0" applyFont="1" applyFill="1" applyBorder="1" applyAlignment="1">
      <alignment horizontal="center"/>
    </xf>
    <xf numFmtId="9" fontId="0" fillId="0" borderId="0" xfId="51" applyFont="1" applyAlignment="1">
      <alignment/>
    </xf>
    <xf numFmtId="0" fontId="46" fillId="34" borderId="11" xfId="0" applyFont="1" applyFill="1" applyBorder="1" applyAlignment="1">
      <alignment horizontal="center" wrapText="1"/>
    </xf>
    <xf numFmtId="0" fontId="46" fillId="34" borderId="13" xfId="0" applyFont="1" applyFill="1" applyBorder="1" applyAlignment="1">
      <alignment wrapText="1"/>
    </xf>
    <xf numFmtId="10" fontId="0" fillId="34" borderId="10" xfId="0" applyNumberFormat="1" applyFill="1" applyBorder="1" applyAlignment="1">
      <alignment wrapText="1"/>
    </xf>
    <xf numFmtId="10" fontId="5" fillId="34" borderId="10" xfId="0" applyNumberFormat="1" applyFont="1" applyFill="1" applyBorder="1" applyAlignment="1">
      <alignment wrapText="1"/>
    </xf>
    <xf numFmtId="0" fontId="46" fillId="37" borderId="10" xfId="0" applyFont="1" applyFill="1" applyBorder="1" applyAlignment="1">
      <alignment horizontal="center" wrapText="1"/>
    </xf>
    <xf numFmtId="170" fontId="46" fillId="37" borderId="10" xfId="47" applyFont="1" applyFill="1" applyBorder="1" applyAlignment="1">
      <alignment wrapText="1"/>
    </xf>
    <xf numFmtId="179" fontId="0" fillId="0" borderId="10" xfId="0" applyNumberFormat="1" applyBorder="1" applyAlignment="1">
      <alignment horizontal="center" vertical="center"/>
    </xf>
    <xf numFmtId="0" fontId="46" fillId="33" borderId="11" xfId="0" applyFont="1" applyFill="1" applyBorder="1" applyAlignment="1">
      <alignment horizontal="center"/>
    </xf>
    <xf numFmtId="0" fontId="46" fillId="33" borderId="12" xfId="0" applyFont="1" applyFill="1" applyBorder="1" applyAlignment="1">
      <alignment horizontal="center"/>
    </xf>
    <xf numFmtId="0" fontId="46" fillId="33" borderId="11" xfId="0" applyFont="1" applyFill="1" applyBorder="1" applyAlignment="1">
      <alignment horizontal="center" vertical="center" wrapText="1"/>
    </xf>
    <xf numFmtId="0" fontId="0" fillId="0" borderId="10" xfId="0" applyBorder="1" applyAlignment="1">
      <alignment horizontal="center"/>
    </xf>
    <xf numFmtId="0" fontId="46" fillId="33" borderId="10" xfId="0" applyFont="1" applyFill="1" applyBorder="1" applyAlignment="1">
      <alignment horizontal="center" vertical="center" wrapText="1"/>
    </xf>
    <xf numFmtId="0" fontId="46" fillId="34" borderId="11" xfId="0" applyFont="1" applyFill="1" applyBorder="1" applyAlignment="1">
      <alignment horizontal="center" wrapText="1"/>
    </xf>
    <xf numFmtId="0" fontId="46" fillId="36" borderId="14" xfId="0" applyFont="1" applyFill="1" applyBorder="1" applyAlignment="1">
      <alignment horizontal="center" vertical="center" wrapText="1"/>
    </xf>
    <xf numFmtId="0" fontId="46" fillId="36" borderId="10" xfId="0" applyFont="1" applyFill="1" applyBorder="1" applyAlignment="1">
      <alignment horizontal="center" vertical="center" wrapText="1"/>
    </xf>
    <xf numFmtId="0" fontId="48" fillId="0" borderId="0" xfId="0" applyFont="1" applyAlignment="1">
      <alignment/>
    </xf>
    <xf numFmtId="0" fontId="0" fillId="0" borderId="10" xfId="0" applyBorder="1" applyAlignment="1">
      <alignment horizontal="center"/>
    </xf>
    <xf numFmtId="0" fontId="0" fillId="0" borderId="10" xfId="0" applyFill="1" applyBorder="1" applyAlignment="1">
      <alignment horizontal="center"/>
    </xf>
    <xf numFmtId="0" fontId="0" fillId="0" borderId="10" xfId="0" applyFill="1" applyBorder="1" applyAlignment="1">
      <alignment horizontal="center" wrapText="1"/>
    </xf>
    <xf numFmtId="0" fontId="0" fillId="34" borderId="10" xfId="0" applyFill="1" applyBorder="1" applyAlignment="1">
      <alignment horizontal="center" wrapText="1"/>
    </xf>
    <xf numFmtId="0" fontId="6" fillId="34" borderId="10"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5" fillId="34" borderId="10" xfId="0" applyFont="1" applyFill="1" applyBorder="1" applyAlignment="1">
      <alignment horizontal="center"/>
    </xf>
    <xf numFmtId="170" fontId="5" fillId="34" borderId="10" xfId="47" applyFont="1" applyFill="1" applyBorder="1" applyAlignment="1">
      <alignment horizontal="center"/>
    </xf>
    <xf numFmtId="0" fontId="5" fillId="34" borderId="10" xfId="0" applyFont="1" applyFill="1" applyBorder="1" applyAlignment="1">
      <alignment horizontal="center" wrapText="1"/>
    </xf>
    <xf numFmtId="173" fontId="5" fillId="34" borderId="10" xfId="0" applyNumberFormat="1" applyFont="1" applyFill="1" applyBorder="1" applyAlignment="1">
      <alignment horizontal="center"/>
    </xf>
    <xf numFmtId="0" fontId="0" fillId="34" borderId="10" xfId="0" applyFill="1" applyBorder="1" applyAlignment="1">
      <alignment/>
    </xf>
    <xf numFmtId="0" fontId="0" fillId="34" borderId="10" xfId="0" applyFill="1" applyBorder="1" applyAlignment="1">
      <alignment wrapText="1"/>
    </xf>
    <xf numFmtId="0" fontId="46" fillId="0" borderId="0" xfId="0" applyFont="1" applyAlignment="1">
      <alignment horizontal="center" vertical="center" wrapText="1"/>
    </xf>
    <xf numFmtId="170" fontId="0" fillId="34" borderId="10" xfId="47" applyNumberFormat="1" applyFont="1" applyFill="1" applyBorder="1" applyAlignment="1">
      <alignment/>
    </xf>
    <xf numFmtId="9" fontId="0" fillId="34" borderId="10" xfId="51" applyNumberFormat="1" applyFont="1" applyFill="1" applyBorder="1" applyAlignment="1">
      <alignment horizontal="center"/>
    </xf>
    <xf numFmtId="0" fontId="46" fillId="0" borderId="0" xfId="0" applyFont="1" applyAlignment="1">
      <alignment horizontal="center"/>
    </xf>
    <xf numFmtId="0" fontId="5" fillId="34" borderId="10" xfId="0" applyFont="1" applyFill="1" applyBorder="1" applyAlignment="1">
      <alignment/>
    </xf>
    <xf numFmtId="9" fontId="5" fillId="34" borderId="10" xfId="51" applyNumberFormat="1" applyFont="1" applyFill="1" applyBorder="1" applyAlignment="1">
      <alignment horizontal="center"/>
    </xf>
    <xf numFmtId="170" fontId="5" fillId="34" borderId="10" xfId="47" applyFont="1" applyFill="1" applyBorder="1" applyAlignment="1">
      <alignment/>
    </xf>
    <xf numFmtId="0" fontId="3" fillId="33" borderId="0" xfId="0" applyFont="1" applyFill="1" applyAlignment="1">
      <alignment horizontal="center" wrapText="1"/>
    </xf>
    <xf numFmtId="0" fontId="46" fillId="33" borderId="0" xfId="0" applyFont="1" applyFill="1" applyAlignment="1">
      <alignment horizontal="center" wrapText="1"/>
    </xf>
    <xf numFmtId="0" fontId="46" fillId="33" borderId="15" xfId="0" applyFont="1" applyFill="1" applyBorder="1" applyAlignment="1">
      <alignment horizontal="center" wrapText="1"/>
    </xf>
    <xf numFmtId="0" fontId="2" fillId="0" borderId="10" xfId="0" applyFont="1" applyBorder="1" applyAlignment="1">
      <alignment horizontal="center" vertical="center"/>
    </xf>
    <xf numFmtId="0" fontId="0" fillId="0" borderId="10" xfId="0" applyBorder="1" applyAlignment="1">
      <alignment horizontal="center"/>
    </xf>
    <xf numFmtId="0" fontId="2" fillId="0" borderId="11" xfId="0" applyFont="1" applyBorder="1" applyAlignment="1">
      <alignment horizontal="center" vertical="center"/>
    </xf>
    <xf numFmtId="0" fontId="0" fillId="0" borderId="12" xfId="0" applyBorder="1" applyAlignment="1">
      <alignment/>
    </xf>
    <xf numFmtId="0" fontId="0" fillId="0" borderId="13" xfId="0" applyBorder="1" applyAlignment="1">
      <alignment/>
    </xf>
    <xf numFmtId="0" fontId="46" fillId="33" borderId="11" xfId="0" applyFont="1" applyFill="1" applyBorder="1" applyAlignment="1">
      <alignment horizontal="center"/>
    </xf>
    <xf numFmtId="0" fontId="46" fillId="33" borderId="12" xfId="0" applyFont="1" applyFill="1" applyBorder="1" applyAlignment="1">
      <alignment horizontal="center"/>
    </xf>
    <xf numFmtId="0" fontId="46" fillId="33" borderId="13" xfId="0" applyFont="1" applyFill="1" applyBorder="1" applyAlignment="1">
      <alignment horizontal="center"/>
    </xf>
    <xf numFmtId="0" fontId="0" fillId="0" borderId="11" xfId="0" applyBorder="1" applyAlignment="1">
      <alignment horizontal="left"/>
    </xf>
    <xf numFmtId="0" fontId="0" fillId="0" borderId="13" xfId="0" applyBorder="1" applyAlignment="1">
      <alignment horizontal="left"/>
    </xf>
    <xf numFmtId="0" fontId="0" fillId="0" borderId="11" xfId="0" applyBorder="1" applyAlignment="1">
      <alignment horizontal="left" wrapText="1"/>
    </xf>
    <xf numFmtId="0" fontId="0" fillId="0" borderId="13" xfId="0" applyBorder="1" applyAlignment="1">
      <alignment horizontal="left" wrapText="1"/>
    </xf>
    <xf numFmtId="0" fontId="2" fillId="33" borderId="11"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46" fillId="33" borderId="11" xfId="0" applyFont="1" applyFill="1" applyBorder="1" applyAlignment="1">
      <alignment horizontal="center" vertical="center" wrapText="1"/>
    </xf>
    <xf numFmtId="0" fontId="46" fillId="33" borderId="13"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46" fillId="33" borderId="10" xfId="0" applyFont="1" applyFill="1" applyBorder="1" applyAlignment="1">
      <alignment horizontal="center" vertical="center" wrapText="1"/>
    </xf>
    <xf numFmtId="0" fontId="0" fillId="34" borderId="11" xfId="0" applyFill="1" applyBorder="1" applyAlignment="1">
      <alignment horizontal="left"/>
    </xf>
    <xf numFmtId="0" fontId="0" fillId="34" borderId="13" xfId="0" applyFill="1" applyBorder="1" applyAlignment="1">
      <alignment horizontal="left"/>
    </xf>
    <xf numFmtId="0" fontId="0" fillId="0" borderId="10" xfId="0" applyBorder="1" applyAlignment="1">
      <alignment horizontal="left"/>
    </xf>
    <xf numFmtId="0" fontId="46" fillId="35" borderId="10" xfId="0" applyFont="1" applyFill="1" applyBorder="1" applyAlignment="1">
      <alignment horizontal="center" vertical="center" wrapText="1"/>
    </xf>
    <xf numFmtId="0" fontId="0" fillId="0" borderId="11" xfId="0" applyFill="1" applyBorder="1" applyAlignment="1">
      <alignment horizontal="left"/>
    </xf>
    <xf numFmtId="0" fontId="0" fillId="0" borderId="13" xfId="0" applyFill="1" applyBorder="1" applyAlignment="1">
      <alignment horizontal="left"/>
    </xf>
    <xf numFmtId="0" fontId="5" fillId="0" borderId="11" xfId="0" applyFont="1" applyFill="1" applyBorder="1" applyAlignment="1">
      <alignment horizontal="left"/>
    </xf>
    <xf numFmtId="0" fontId="5" fillId="0" borderId="13" xfId="0" applyFont="1" applyFill="1" applyBorder="1" applyAlignment="1">
      <alignment horizontal="left"/>
    </xf>
    <xf numFmtId="0" fontId="5" fillId="34" borderId="11" xfId="0" applyFont="1" applyFill="1" applyBorder="1" applyAlignment="1">
      <alignment horizontal="left" wrapText="1"/>
    </xf>
    <xf numFmtId="0" fontId="0" fillId="34" borderId="13" xfId="0" applyFill="1" applyBorder="1" applyAlignment="1">
      <alignment horizontal="left" wrapText="1"/>
    </xf>
    <xf numFmtId="0" fontId="46" fillId="35" borderId="11" xfId="0" applyFont="1" applyFill="1" applyBorder="1" applyAlignment="1">
      <alignment horizontal="center" vertical="center" wrapText="1"/>
    </xf>
    <xf numFmtId="0" fontId="46" fillId="35" borderId="12" xfId="0" applyFont="1" applyFill="1" applyBorder="1" applyAlignment="1">
      <alignment horizontal="center" vertical="center" wrapText="1"/>
    </xf>
    <xf numFmtId="0" fontId="46" fillId="35" borderId="13" xfId="0" applyFont="1" applyFill="1" applyBorder="1" applyAlignment="1">
      <alignment horizontal="center" vertical="center" wrapText="1"/>
    </xf>
    <xf numFmtId="0" fontId="0" fillId="0" borderId="11" xfId="0" applyFill="1" applyBorder="1" applyAlignment="1">
      <alignment horizontal="left" wrapText="1"/>
    </xf>
    <xf numFmtId="0" fontId="0" fillId="0" borderId="13" xfId="0" applyFill="1" applyBorder="1" applyAlignment="1">
      <alignment horizontal="left" wrapText="1"/>
    </xf>
    <xf numFmtId="0" fontId="46" fillId="0" borderId="11" xfId="0" applyFont="1" applyFill="1" applyBorder="1" applyAlignment="1">
      <alignment horizontal="right"/>
    </xf>
    <xf numFmtId="0" fontId="46" fillId="0" borderId="13" xfId="0" applyFont="1" applyFill="1" applyBorder="1" applyAlignment="1">
      <alignment horizontal="right"/>
    </xf>
    <xf numFmtId="0" fontId="46" fillId="33" borderId="11" xfId="0" applyFont="1" applyFill="1" applyBorder="1" applyAlignment="1">
      <alignment horizontal="right"/>
    </xf>
    <xf numFmtId="0" fontId="46" fillId="33" borderId="13" xfId="0" applyFont="1" applyFill="1" applyBorder="1" applyAlignment="1">
      <alignment horizontal="right"/>
    </xf>
    <xf numFmtId="0" fontId="46" fillId="33" borderId="12" xfId="0" applyFont="1" applyFill="1" applyBorder="1" applyAlignment="1">
      <alignment horizontal="center" vertical="center" wrapText="1"/>
    </xf>
    <xf numFmtId="0" fontId="0" fillId="0" borderId="11" xfId="0" applyFill="1" applyBorder="1" applyAlignment="1">
      <alignment horizontal="left" vertical="top" wrapText="1"/>
    </xf>
    <xf numFmtId="0" fontId="0" fillId="0" borderId="13" xfId="0" applyFill="1" applyBorder="1" applyAlignment="1">
      <alignment horizontal="left" vertical="top"/>
    </xf>
    <xf numFmtId="0" fontId="46" fillId="33" borderId="12" xfId="0" applyFont="1" applyFill="1" applyBorder="1" applyAlignment="1">
      <alignment horizontal="right"/>
    </xf>
    <xf numFmtId="0" fontId="0" fillId="0" borderId="11" xfId="0" applyFont="1" applyFill="1" applyBorder="1" applyAlignment="1">
      <alignment horizontal="left"/>
    </xf>
    <xf numFmtId="0" fontId="0" fillId="0" borderId="13" xfId="0" applyFont="1" applyFill="1" applyBorder="1" applyAlignment="1">
      <alignment horizontal="left"/>
    </xf>
    <xf numFmtId="0" fontId="46" fillId="35" borderId="11" xfId="0" applyFont="1" applyFill="1" applyBorder="1" applyAlignment="1">
      <alignment horizontal="center"/>
    </xf>
    <xf numFmtId="0" fontId="46" fillId="35" borderId="12" xfId="0" applyFont="1" applyFill="1" applyBorder="1" applyAlignment="1">
      <alignment horizontal="center"/>
    </xf>
    <xf numFmtId="0" fontId="46" fillId="35" borderId="13" xfId="0" applyFont="1" applyFill="1" applyBorder="1" applyAlignment="1">
      <alignment horizontal="center"/>
    </xf>
    <xf numFmtId="0" fontId="0" fillId="34" borderId="11" xfId="0" applyFont="1" applyFill="1" applyBorder="1" applyAlignment="1">
      <alignment horizontal="left" vertical="center" wrapText="1"/>
    </xf>
    <xf numFmtId="0" fontId="0" fillId="34" borderId="13" xfId="0" applyFont="1" applyFill="1" applyBorder="1" applyAlignment="1">
      <alignment horizontal="left" vertical="center" wrapText="1"/>
    </xf>
    <xf numFmtId="0" fontId="46" fillId="37" borderId="11" xfId="0" applyFont="1" applyFill="1" applyBorder="1" applyAlignment="1">
      <alignment horizontal="center" wrapText="1"/>
    </xf>
    <xf numFmtId="0" fontId="46" fillId="37" borderId="12" xfId="0" applyFont="1" applyFill="1" applyBorder="1" applyAlignment="1">
      <alignment horizontal="center" wrapText="1"/>
    </xf>
    <xf numFmtId="0" fontId="46" fillId="37" borderId="13" xfId="0" applyFont="1" applyFill="1" applyBorder="1" applyAlignment="1">
      <alignment horizontal="center" wrapText="1"/>
    </xf>
    <xf numFmtId="0" fontId="0" fillId="34" borderId="11" xfId="0" applyFill="1" applyBorder="1" applyAlignment="1">
      <alignment horizontal="left" vertical="center"/>
    </xf>
    <xf numFmtId="0" fontId="0" fillId="34" borderId="13" xfId="0" applyFill="1" applyBorder="1" applyAlignment="1">
      <alignment horizontal="left" vertical="center"/>
    </xf>
    <xf numFmtId="0" fontId="0" fillId="33" borderId="11" xfId="0" applyFill="1" applyBorder="1" applyAlignment="1">
      <alignment horizontal="center" vertical="center"/>
    </xf>
    <xf numFmtId="0" fontId="0" fillId="33" borderId="13" xfId="0" applyFill="1" applyBorder="1" applyAlignment="1">
      <alignment horizontal="center" vertical="center"/>
    </xf>
    <xf numFmtId="0" fontId="46" fillId="36" borderId="11" xfId="0" applyFont="1" applyFill="1" applyBorder="1" applyAlignment="1">
      <alignment horizontal="center"/>
    </xf>
    <xf numFmtId="0" fontId="46" fillId="36" borderId="12" xfId="0" applyFont="1" applyFill="1" applyBorder="1" applyAlignment="1">
      <alignment horizontal="center"/>
    </xf>
    <xf numFmtId="0" fontId="46" fillId="36" borderId="13" xfId="0" applyFont="1" applyFill="1" applyBorder="1" applyAlignment="1">
      <alignment horizontal="center"/>
    </xf>
    <xf numFmtId="0" fontId="27" fillId="38" borderId="10" xfId="0" applyFont="1" applyFill="1" applyBorder="1" applyAlignment="1">
      <alignment horizontal="center"/>
    </xf>
    <xf numFmtId="0" fontId="5" fillId="0" borderId="10" xfId="0" applyFont="1" applyFill="1" applyBorder="1" applyAlignment="1">
      <alignment horizontal="center" wrapText="1"/>
    </xf>
    <xf numFmtId="0" fontId="5" fillId="0" borderId="0" xfId="0" applyFont="1" applyFill="1" applyAlignment="1">
      <alignment horizontal="center" vertical="center" wrapText="1"/>
    </xf>
    <xf numFmtId="0" fontId="7" fillId="0" borderId="10" xfId="0" applyFont="1" applyFill="1" applyBorder="1" applyAlignment="1">
      <alignment horizontal="center" wrapText="1"/>
    </xf>
    <xf numFmtId="0" fontId="7" fillId="0" borderId="10" xfId="0" applyFont="1" applyFill="1" applyBorder="1" applyAlignment="1">
      <alignment horizontal="center"/>
    </xf>
    <xf numFmtId="0" fontId="49" fillId="0" borderId="10" xfId="0" applyFont="1" applyFill="1" applyBorder="1" applyAlignment="1">
      <alignment horizontal="center"/>
    </xf>
    <xf numFmtId="0" fontId="5" fillId="34" borderId="11" xfId="0" applyFont="1" applyFill="1" applyBorder="1" applyAlignment="1">
      <alignment horizontal="center" vertical="center" wrapText="1"/>
    </xf>
    <xf numFmtId="0" fontId="5" fillId="34" borderId="13" xfId="0" applyFont="1" applyFill="1" applyBorder="1" applyAlignment="1">
      <alignment horizontal="center" vertical="center" wrapText="1"/>
    </xf>
    <xf numFmtId="0" fontId="46" fillId="34" borderId="11" xfId="0" applyFont="1" applyFill="1" applyBorder="1" applyAlignment="1">
      <alignment horizontal="center" vertical="center" wrapText="1"/>
    </xf>
    <xf numFmtId="0" fontId="46" fillId="34" borderId="12" xfId="0" applyFont="1" applyFill="1" applyBorder="1" applyAlignment="1">
      <alignment horizontal="center" vertical="center" wrapText="1"/>
    </xf>
    <xf numFmtId="0" fontId="46" fillId="34" borderId="13" xfId="0" applyFont="1" applyFill="1" applyBorder="1" applyAlignment="1">
      <alignment horizontal="center" vertical="center" wrapText="1"/>
    </xf>
    <xf numFmtId="0" fontId="46" fillId="34" borderId="10" xfId="0" applyFont="1" applyFill="1" applyBorder="1" applyAlignment="1">
      <alignment horizontal="center" vertical="center" wrapText="1"/>
    </xf>
    <xf numFmtId="0" fontId="0" fillId="34" borderId="10" xfId="0" applyFill="1" applyBorder="1" applyAlignment="1">
      <alignment horizontal="left"/>
    </xf>
    <xf numFmtId="0" fontId="50" fillId="39" borderId="0" xfId="0" applyFont="1" applyFill="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E128"/>
  <sheetViews>
    <sheetView zoomScale="90" zoomScaleNormal="90" zoomScalePageLayoutView="0" workbookViewId="0" topLeftCell="A104">
      <selection activeCell="A122" sqref="A122"/>
    </sheetView>
  </sheetViews>
  <sheetFormatPr defaultColWidth="9.140625" defaultRowHeight="15"/>
  <cols>
    <col min="1" max="1" width="26.00390625" style="0" customWidth="1"/>
    <col min="2" max="2" width="57.421875" style="0" bestFit="1" customWidth="1"/>
    <col min="3" max="3" width="47.421875" style="0" customWidth="1"/>
    <col min="4" max="4" width="18.140625" style="0" customWidth="1"/>
    <col min="5" max="5" width="51.57421875" style="0" customWidth="1"/>
  </cols>
  <sheetData>
    <row r="1" spans="1:4" ht="15">
      <c r="A1" s="129" t="s">
        <v>96</v>
      </c>
      <c r="B1" s="130"/>
      <c r="C1" s="130"/>
      <c r="D1" s="130"/>
    </row>
    <row r="2" spans="1:4" ht="15">
      <c r="A2" s="131"/>
      <c r="B2" s="131"/>
      <c r="C2" s="131"/>
      <c r="D2" s="131"/>
    </row>
    <row r="3" spans="1:4" ht="15">
      <c r="A3" s="132" t="s">
        <v>0</v>
      </c>
      <c r="B3" s="132"/>
      <c r="C3" s="133"/>
      <c r="D3" s="133"/>
    </row>
    <row r="4" spans="1:4" ht="15">
      <c r="A4" s="132" t="s">
        <v>1</v>
      </c>
      <c r="B4" s="132"/>
      <c r="C4" s="133"/>
      <c r="D4" s="133"/>
    </row>
    <row r="5" spans="1:4" ht="15">
      <c r="A5" s="134" t="s">
        <v>3</v>
      </c>
      <c r="B5" s="135"/>
      <c r="C5" s="135"/>
      <c r="D5" s="136"/>
    </row>
    <row r="6" spans="1:4" ht="15">
      <c r="A6" s="137" t="s">
        <v>29</v>
      </c>
      <c r="B6" s="138"/>
      <c r="C6" s="138"/>
      <c r="D6" s="139"/>
    </row>
    <row r="7" spans="1:4" ht="15">
      <c r="A7" s="35" t="s">
        <v>2</v>
      </c>
      <c r="B7" s="140" t="s">
        <v>88</v>
      </c>
      <c r="C7" s="141"/>
      <c r="D7" s="1"/>
    </row>
    <row r="8" spans="1:4" ht="15">
      <c r="A8" s="35" t="s">
        <v>4</v>
      </c>
      <c r="B8" s="140" t="s">
        <v>89</v>
      </c>
      <c r="C8" s="141"/>
      <c r="D8" s="22" t="s">
        <v>69</v>
      </c>
    </row>
    <row r="9" spans="1:4" ht="15">
      <c r="A9" s="16" t="s">
        <v>6</v>
      </c>
      <c r="B9" s="142" t="s">
        <v>90</v>
      </c>
      <c r="C9" s="143"/>
      <c r="D9" s="112"/>
    </row>
    <row r="10" spans="1:4" ht="15">
      <c r="A10" s="16" t="s">
        <v>5</v>
      </c>
      <c r="B10" s="140" t="s">
        <v>91</v>
      </c>
      <c r="C10" s="141"/>
      <c r="D10" s="111" t="s">
        <v>70</v>
      </c>
    </row>
    <row r="11" spans="1:4" ht="15">
      <c r="A11" s="16" t="s">
        <v>15</v>
      </c>
      <c r="B11" s="140" t="s">
        <v>131</v>
      </c>
      <c r="C11" s="141"/>
      <c r="D11" s="22">
        <v>22</v>
      </c>
    </row>
    <row r="12" spans="1:4" ht="15">
      <c r="A12" s="144" t="s">
        <v>9</v>
      </c>
      <c r="B12" s="145"/>
      <c r="C12" s="145"/>
      <c r="D12" s="146"/>
    </row>
    <row r="13" spans="1:4" ht="30">
      <c r="A13" s="10" t="s">
        <v>7</v>
      </c>
      <c r="B13" s="147" t="s">
        <v>8</v>
      </c>
      <c r="C13" s="148"/>
      <c r="D13" s="105" t="s">
        <v>67</v>
      </c>
    </row>
    <row r="14" spans="1:4" ht="22.5">
      <c r="A14" s="114" t="s">
        <v>159</v>
      </c>
      <c r="B14" s="149" t="s">
        <v>68</v>
      </c>
      <c r="C14" s="150"/>
      <c r="D14" s="115">
        <v>2</v>
      </c>
    </row>
    <row r="15" spans="1:4" ht="15">
      <c r="A15" s="151" t="s">
        <v>10</v>
      </c>
      <c r="B15" s="151"/>
      <c r="C15" s="151"/>
      <c r="D15" s="151"/>
    </row>
    <row r="16" spans="1:4" ht="15">
      <c r="A16" s="92">
        <v>1</v>
      </c>
      <c r="B16" s="152" t="s">
        <v>11</v>
      </c>
      <c r="C16" s="153"/>
      <c r="D16" s="116" t="s">
        <v>175</v>
      </c>
    </row>
    <row r="17" spans="1:4" ht="15">
      <c r="A17" s="9">
        <v>2</v>
      </c>
      <c r="B17" s="140" t="s">
        <v>30</v>
      </c>
      <c r="C17" s="141"/>
      <c r="D17" s="116" t="s">
        <v>173</v>
      </c>
    </row>
    <row r="18" spans="1:4" ht="15">
      <c r="A18" s="9">
        <v>3</v>
      </c>
      <c r="B18" s="140" t="s">
        <v>12</v>
      </c>
      <c r="C18" s="141"/>
      <c r="D18" s="117">
        <v>2583.3</v>
      </c>
    </row>
    <row r="19" spans="1:4" ht="30">
      <c r="A19" s="9">
        <v>4</v>
      </c>
      <c r="B19" s="140" t="s">
        <v>13</v>
      </c>
      <c r="C19" s="141"/>
      <c r="D19" s="118" t="s">
        <v>174</v>
      </c>
    </row>
    <row r="20" spans="1:4" ht="15">
      <c r="A20" s="9">
        <v>5</v>
      </c>
      <c r="B20" s="154" t="s">
        <v>14</v>
      </c>
      <c r="C20" s="154"/>
      <c r="D20" s="119" t="s">
        <v>71</v>
      </c>
    </row>
    <row r="21" spans="1:4" ht="15">
      <c r="A21" s="45"/>
      <c r="B21" s="46"/>
      <c r="C21" s="46"/>
      <c r="D21" s="47"/>
    </row>
    <row r="22" spans="1:4" ht="15">
      <c r="A22" s="155" t="s">
        <v>50</v>
      </c>
      <c r="B22" s="155"/>
      <c r="C22" s="155"/>
      <c r="D22" s="155"/>
    </row>
    <row r="23" spans="1:5" ht="45">
      <c r="A23" s="9" t="s">
        <v>2</v>
      </c>
      <c r="B23" s="156" t="s">
        <v>19</v>
      </c>
      <c r="C23" s="157"/>
      <c r="D23" s="77">
        <f>D18</f>
        <v>2583.3</v>
      </c>
      <c r="E23" s="122" t="s">
        <v>179</v>
      </c>
    </row>
    <row r="24" spans="1:4" ht="15">
      <c r="A24" s="9" t="s">
        <v>4</v>
      </c>
      <c r="B24" s="156" t="s">
        <v>20</v>
      </c>
      <c r="C24" s="157"/>
      <c r="D24" s="80">
        <v>0</v>
      </c>
    </row>
    <row r="25" spans="1:4" ht="15">
      <c r="A25" s="9" t="s">
        <v>6</v>
      </c>
      <c r="B25" s="156" t="s">
        <v>153</v>
      </c>
      <c r="C25" s="157"/>
      <c r="D25" s="80">
        <v>0</v>
      </c>
    </row>
    <row r="26" spans="1:4" ht="15">
      <c r="A26" s="9" t="s">
        <v>5</v>
      </c>
      <c r="B26" s="158" t="s">
        <v>122</v>
      </c>
      <c r="C26" s="159"/>
      <c r="D26" s="80">
        <v>0</v>
      </c>
    </row>
    <row r="27" spans="1:4" ht="15">
      <c r="A27" s="9" t="s">
        <v>15</v>
      </c>
      <c r="B27" s="156" t="s">
        <v>31</v>
      </c>
      <c r="C27" s="157"/>
      <c r="D27" s="80">
        <v>0</v>
      </c>
    </row>
    <row r="28" spans="1:4" ht="15">
      <c r="A28" s="9" t="s">
        <v>16</v>
      </c>
      <c r="B28" s="156" t="s">
        <v>79</v>
      </c>
      <c r="C28" s="157"/>
      <c r="D28" s="80">
        <v>0</v>
      </c>
    </row>
    <row r="29" spans="1:4" ht="15">
      <c r="A29" s="9" t="s">
        <v>17</v>
      </c>
      <c r="B29" s="156" t="s">
        <v>119</v>
      </c>
      <c r="C29" s="157"/>
      <c r="D29" s="80">
        <v>0</v>
      </c>
    </row>
    <row r="30" spans="1:4" ht="15">
      <c r="A30" s="9" t="s">
        <v>18</v>
      </c>
      <c r="B30" s="156" t="s">
        <v>120</v>
      </c>
      <c r="C30" s="157"/>
      <c r="D30" s="80">
        <v>0</v>
      </c>
    </row>
    <row r="31" spans="1:4" ht="15">
      <c r="A31" s="92" t="s">
        <v>118</v>
      </c>
      <c r="B31" s="160" t="s">
        <v>72</v>
      </c>
      <c r="C31" s="161"/>
      <c r="D31" s="70">
        <v>0</v>
      </c>
    </row>
    <row r="32" spans="1:4" ht="15">
      <c r="A32" s="137" t="s">
        <v>56</v>
      </c>
      <c r="B32" s="138"/>
      <c r="C32" s="139"/>
      <c r="D32" s="13">
        <f>SUM(D23:D31)</f>
        <v>2583.3</v>
      </c>
    </row>
    <row r="33" spans="1:4" ht="15">
      <c r="A33" s="43"/>
      <c r="B33" s="44"/>
      <c r="C33" s="44"/>
      <c r="D33" s="48"/>
    </row>
    <row r="34" spans="1:4" ht="15">
      <c r="A34" s="162" t="s">
        <v>49</v>
      </c>
      <c r="B34" s="163"/>
      <c r="C34" s="163"/>
      <c r="D34" s="164"/>
    </row>
    <row r="35" spans="1:4" ht="15">
      <c r="A35" s="103" t="s">
        <v>46</v>
      </c>
      <c r="B35" s="147" t="s">
        <v>33</v>
      </c>
      <c r="C35" s="148"/>
      <c r="D35" s="105" t="s">
        <v>25</v>
      </c>
    </row>
    <row r="36" spans="1:4" ht="15">
      <c r="A36" s="104" t="s">
        <v>2</v>
      </c>
      <c r="B36" s="156" t="s">
        <v>92</v>
      </c>
      <c r="C36" s="157"/>
      <c r="D36" s="78">
        <f>D32*8.33/100</f>
        <v>215.18889000000001</v>
      </c>
    </row>
    <row r="37" spans="1:4" ht="15">
      <c r="A37" s="104" t="s">
        <v>4</v>
      </c>
      <c r="B37" s="165" t="s">
        <v>130</v>
      </c>
      <c r="C37" s="166"/>
      <c r="D37" s="78">
        <f>D32*12.1%</f>
        <v>312.5793</v>
      </c>
    </row>
    <row r="38" spans="1:4" ht="15">
      <c r="A38" s="104"/>
      <c r="B38" s="167" t="s">
        <v>55</v>
      </c>
      <c r="C38" s="168"/>
      <c r="D38" s="6">
        <f>SUM(D36:D37)</f>
        <v>527.76819</v>
      </c>
    </row>
    <row r="39" spans="1:4" ht="15">
      <c r="A39" s="103" t="s">
        <v>83</v>
      </c>
      <c r="B39" s="147" t="s">
        <v>36</v>
      </c>
      <c r="C39" s="148"/>
      <c r="D39" s="105"/>
    </row>
    <row r="40" spans="1:4" ht="15">
      <c r="A40" s="103"/>
      <c r="B40" s="103" t="s">
        <v>34</v>
      </c>
      <c r="C40" s="105" t="s">
        <v>35</v>
      </c>
      <c r="D40" s="105" t="s">
        <v>25</v>
      </c>
    </row>
    <row r="41" spans="1:4" ht="15">
      <c r="A41" s="104" t="s">
        <v>2</v>
      </c>
      <c r="B41" s="3" t="s">
        <v>23</v>
      </c>
      <c r="C41" s="18">
        <v>0.2</v>
      </c>
      <c r="D41" s="64">
        <f>($D$32+$D$38)*C41</f>
        <v>622.2136380000001</v>
      </c>
    </row>
    <row r="42" spans="1:4" ht="15">
      <c r="A42" s="104" t="s">
        <v>4</v>
      </c>
      <c r="B42" s="3" t="s">
        <v>24</v>
      </c>
      <c r="C42" s="17">
        <v>0.025</v>
      </c>
      <c r="D42" s="64">
        <f aca="true" t="shared" si="0" ref="D42:D48">($D$32+$D$38)*C42</f>
        <v>77.77670475000001</v>
      </c>
    </row>
    <row r="43" spans="1:5" ht="15">
      <c r="A43" s="104" t="s">
        <v>6</v>
      </c>
      <c r="B43" s="120" t="s">
        <v>97</v>
      </c>
      <c r="C43" s="124">
        <v>0.01</v>
      </c>
      <c r="D43" s="70">
        <f>($D$32+$D$38)*C43</f>
        <v>31.1106819</v>
      </c>
      <c r="E43" s="125" t="s">
        <v>180</v>
      </c>
    </row>
    <row r="44" spans="1:4" ht="15">
      <c r="A44" s="104" t="s">
        <v>5</v>
      </c>
      <c r="B44" s="3" t="s">
        <v>37</v>
      </c>
      <c r="C44" s="17">
        <v>0.015</v>
      </c>
      <c r="D44" s="64">
        <f t="shared" si="0"/>
        <v>46.66602285</v>
      </c>
    </row>
    <row r="45" spans="1:4" ht="15">
      <c r="A45" s="104" t="s">
        <v>15</v>
      </c>
      <c r="B45" s="3" t="s">
        <v>38</v>
      </c>
      <c r="C45" s="18">
        <v>0.01</v>
      </c>
      <c r="D45" s="64">
        <f t="shared" si="0"/>
        <v>31.1106819</v>
      </c>
    </row>
    <row r="46" spans="1:4" ht="15">
      <c r="A46" s="104" t="s">
        <v>16</v>
      </c>
      <c r="B46" s="3" t="s">
        <v>98</v>
      </c>
      <c r="C46" s="4">
        <v>0.006</v>
      </c>
      <c r="D46" s="64">
        <f t="shared" si="0"/>
        <v>18.66640914</v>
      </c>
    </row>
    <row r="47" spans="1:4" ht="15">
      <c r="A47" s="104" t="s">
        <v>17</v>
      </c>
      <c r="B47" s="3" t="s">
        <v>39</v>
      </c>
      <c r="C47" s="4">
        <v>0.002</v>
      </c>
      <c r="D47" s="64">
        <f t="shared" si="0"/>
        <v>6.22213638</v>
      </c>
    </row>
    <row r="48" spans="1:4" ht="15">
      <c r="A48" s="104" t="s">
        <v>18</v>
      </c>
      <c r="B48" s="3" t="s">
        <v>40</v>
      </c>
      <c r="C48" s="18">
        <v>0.08</v>
      </c>
      <c r="D48" s="64">
        <f t="shared" si="0"/>
        <v>248.8854552</v>
      </c>
    </row>
    <row r="49" spans="1:4" ht="15">
      <c r="A49" s="169" t="s">
        <v>41</v>
      </c>
      <c r="B49" s="170"/>
      <c r="C49" s="19">
        <f>SUM(C41:C48)</f>
        <v>0.34800000000000003</v>
      </c>
      <c r="D49" s="13">
        <f>SUM(D41:D48)</f>
        <v>1082.6517301200001</v>
      </c>
    </row>
    <row r="50" spans="1:4" ht="15">
      <c r="A50" s="103" t="s">
        <v>84</v>
      </c>
      <c r="B50" s="147" t="s">
        <v>42</v>
      </c>
      <c r="C50" s="171"/>
      <c r="D50" s="148"/>
    </row>
    <row r="51" spans="1:4" ht="15">
      <c r="A51" s="104" t="s">
        <v>2</v>
      </c>
      <c r="B51" s="156" t="s">
        <v>132</v>
      </c>
      <c r="C51" s="157"/>
      <c r="D51" s="70">
        <v>0</v>
      </c>
    </row>
    <row r="52" spans="1:5" ht="15">
      <c r="A52" s="104" t="s">
        <v>4</v>
      </c>
      <c r="B52" s="156" t="s">
        <v>43</v>
      </c>
      <c r="C52" s="157"/>
      <c r="D52" s="70">
        <v>146.72</v>
      </c>
      <c r="E52" s="125" t="s">
        <v>181</v>
      </c>
    </row>
    <row r="53" spans="1:4" ht="15">
      <c r="A53" s="104" t="s">
        <v>6</v>
      </c>
      <c r="B53" s="156" t="s">
        <v>112</v>
      </c>
      <c r="C53" s="157"/>
      <c r="D53" s="70">
        <v>0</v>
      </c>
    </row>
    <row r="54" spans="1:4" ht="15">
      <c r="A54" s="104" t="s">
        <v>5</v>
      </c>
      <c r="B54" s="156" t="s">
        <v>116</v>
      </c>
      <c r="C54" s="157"/>
      <c r="D54" s="70">
        <v>0</v>
      </c>
    </row>
    <row r="55" spans="1:4" ht="15">
      <c r="A55" s="104" t="s">
        <v>15</v>
      </c>
      <c r="B55" s="156" t="s">
        <v>117</v>
      </c>
      <c r="C55" s="157"/>
      <c r="D55" s="70">
        <v>0</v>
      </c>
    </row>
    <row r="56" spans="1:4" ht="15">
      <c r="A56" s="104" t="s">
        <v>16</v>
      </c>
      <c r="B56" s="172" t="s">
        <v>125</v>
      </c>
      <c r="C56" s="173"/>
      <c r="D56" s="70">
        <v>0</v>
      </c>
    </row>
    <row r="57" spans="1:4" ht="15">
      <c r="A57" s="169" t="s">
        <v>54</v>
      </c>
      <c r="B57" s="174"/>
      <c r="C57" s="170"/>
      <c r="D57" s="13">
        <f>SUM(D51:D56)</f>
        <v>146.72</v>
      </c>
    </row>
    <row r="58" spans="1:4" ht="15">
      <c r="A58" s="137" t="s">
        <v>44</v>
      </c>
      <c r="B58" s="138"/>
      <c r="C58" s="138"/>
      <c r="D58" s="139"/>
    </row>
    <row r="59" spans="1:4" ht="15">
      <c r="A59" s="79">
        <v>2</v>
      </c>
      <c r="B59" s="137" t="s">
        <v>32</v>
      </c>
      <c r="C59" s="139"/>
      <c r="D59" s="15" t="s">
        <v>25</v>
      </c>
    </row>
    <row r="60" spans="1:4" ht="15">
      <c r="A60" s="34" t="s">
        <v>46</v>
      </c>
      <c r="B60" s="175" t="s">
        <v>33</v>
      </c>
      <c r="C60" s="176"/>
      <c r="D60" s="80">
        <f>D38</f>
        <v>527.76819</v>
      </c>
    </row>
    <row r="61" spans="1:4" ht="15">
      <c r="A61" s="34" t="s">
        <v>47</v>
      </c>
      <c r="B61" s="175" t="s">
        <v>34</v>
      </c>
      <c r="C61" s="176"/>
      <c r="D61" s="80">
        <f>D49</f>
        <v>1082.6517301200001</v>
      </c>
    </row>
    <row r="62" spans="1:4" ht="15">
      <c r="A62" s="34" t="s">
        <v>48</v>
      </c>
      <c r="B62" s="175" t="s">
        <v>45</v>
      </c>
      <c r="C62" s="176"/>
      <c r="D62" s="80">
        <f>D57</f>
        <v>146.72</v>
      </c>
    </row>
    <row r="63" spans="1:4" ht="15">
      <c r="A63" s="169" t="s">
        <v>53</v>
      </c>
      <c r="B63" s="174"/>
      <c r="C63" s="170"/>
      <c r="D63" s="13">
        <f>SUM(D60:D62)</f>
        <v>1757.1399201200002</v>
      </c>
    </row>
    <row r="64" spans="1:4" ht="15">
      <c r="A64" s="50"/>
      <c r="B64" s="51"/>
      <c r="C64" s="51"/>
      <c r="D64" s="48"/>
    </row>
    <row r="65" spans="1:4" ht="15">
      <c r="A65" s="177" t="s">
        <v>51</v>
      </c>
      <c r="B65" s="178"/>
      <c r="C65" s="178"/>
      <c r="D65" s="179"/>
    </row>
    <row r="66" spans="1:4" ht="15">
      <c r="A66" s="57" t="s">
        <v>80</v>
      </c>
      <c r="B66" s="180" t="s">
        <v>73</v>
      </c>
      <c r="C66" s="181"/>
      <c r="D66" s="56">
        <f>(((((D32+D36+D37)*31.5%))+(((D32/30)*1*1)))/12)*80%</f>
        <v>71.07309865666666</v>
      </c>
    </row>
    <row r="67" spans="1:4" ht="15">
      <c r="A67" s="57" t="s">
        <v>99</v>
      </c>
      <c r="B67" s="180" t="s">
        <v>100</v>
      </c>
      <c r="C67" s="181"/>
      <c r="D67" s="56">
        <f>D66*8%</f>
        <v>5.6858478925333324</v>
      </c>
    </row>
    <row r="68" spans="1:4" ht="15">
      <c r="A68" s="57" t="s">
        <v>101</v>
      </c>
      <c r="B68" s="180" t="s">
        <v>102</v>
      </c>
      <c r="C68" s="181"/>
      <c r="D68" s="56">
        <f>D66*8%*(40%)</f>
        <v>2.274339157013333</v>
      </c>
    </row>
    <row r="69" spans="1:4" ht="15">
      <c r="A69" s="57" t="s">
        <v>81</v>
      </c>
      <c r="B69" s="180" t="s">
        <v>74</v>
      </c>
      <c r="C69" s="181"/>
      <c r="D69" s="56">
        <f>(((D32/30)*7)/12)*31.5%</f>
        <v>15.8227125</v>
      </c>
    </row>
    <row r="70" spans="1:4" ht="15">
      <c r="A70" s="57" t="s">
        <v>103</v>
      </c>
      <c r="B70" s="180" t="s">
        <v>137</v>
      </c>
      <c r="C70" s="181"/>
      <c r="D70" s="56">
        <f>D69*C49</f>
        <v>5.50630395</v>
      </c>
    </row>
    <row r="71" spans="1:4" ht="15">
      <c r="A71" s="57" t="s">
        <v>104</v>
      </c>
      <c r="B71" s="180" t="s">
        <v>105</v>
      </c>
      <c r="C71" s="181"/>
      <c r="D71" s="56">
        <f>((D32+D36+((((3.95*D32)+(3.95*D36))*10.28%)/12)+D69)*8%*(100%+0.25%))*(40%)</f>
        <v>93.32097030065356</v>
      </c>
    </row>
    <row r="72" spans="1:4" ht="15">
      <c r="A72" s="169" t="s">
        <v>52</v>
      </c>
      <c r="B72" s="174"/>
      <c r="C72" s="170"/>
      <c r="D72" s="13">
        <f>SUM(D66:D71)</f>
        <v>193.68327245686686</v>
      </c>
    </row>
    <row r="73" spans="1:4" ht="15">
      <c r="A73" s="50"/>
      <c r="B73" s="51"/>
      <c r="C73" s="51"/>
      <c r="D73" s="48"/>
    </row>
    <row r="74" spans="1:4" ht="15">
      <c r="A74" s="177" t="s">
        <v>57</v>
      </c>
      <c r="B74" s="178"/>
      <c r="C74" s="178"/>
      <c r="D74" s="179"/>
    </row>
    <row r="75" spans="1:4" ht="15">
      <c r="A75" s="182" t="s">
        <v>139</v>
      </c>
      <c r="B75" s="183"/>
      <c r="C75" s="183"/>
      <c r="D75" s="184"/>
    </row>
    <row r="76" spans="1:4" ht="15">
      <c r="A76" s="106"/>
      <c r="B76" s="98" t="s">
        <v>146</v>
      </c>
      <c r="C76" s="99">
        <f>((D32+D63+D72+D82+D101)-(D51+D52+D98+D99))/D11</f>
        <v>201.6710986482488</v>
      </c>
      <c r="D76" s="95"/>
    </row>
    <row r="77" spans="1:4" ht="15">
      <c r="A77" s="103" t="s">
        <v>85</v>
      </c>
      <c r="B77" s="147" t="s">
        <v>58</v>
      </c>
      <c r="C77" s="171"/>
      <c r="D77" s="148"/>
    </row>
    <row r="78" spans="1:4" ht="15">
      <c r="A78" s="22" t="s">
        <v>2</v>
      </c>
      <c r="B78" s="58" t="s">
        <v>138</v>
      </c>
      <c r="C78" s="65"/>
      <c r="D78" s="61">
        <v>0</v>
      </c>
    </row>
    <row r="79" spans="1:4" ht="60">
      <c r="A79" s="33" t="s">
        <v>4</v>
      </c>
      <c r="B79" s="60" t="s">
        <v>147</v>
      </c>
      <c r="C79" s="96" t="s">
        <v>148</v>
      </c>
      <c r="D79" s="61">
        <f>(1*C76)/12</f>
        <v>16.805924887354067</v>
      </c>
    </row>
    <row r="80" spans="1:4" ht="75">
      <c r="A80" s="22" t="s">
        <v>6</v>
      </c>
      <c r="B80" s="58" t="s">
        <v>133</v>
      </c>
      <c r="C80" s="96" t="s">
        <v>149</v>
      </c>
      <c r="D80" s="61">
        <f>(1.25*C76)/12</f>
        <v>21.007406109192583</v>
      </c>
    </row>
    <row r="81" spans="1:4" ht="30">
      <c r="A81" s="22" t="s">
        <v>5</v>
      </c>
      <c r="B81" s="59" t="s">
        <v>134</v>
      </c>
      <c r="C81" s="97" t="s">
        <v>150</v>
      </c>
      <c r="D81" s="61">
        <f>(1*C76)/12</f>
        <v>16.805924887354067</v>
      </c>
    </row>
    <row r="82" spans="1:4" ht="30">
      <c r="A82" s="33" t="s">
        <v>15</v>
      </c>
      <c r="B82" s="60" t="s">
        <v>135</v>
      </c>
      <c r="C82" s="63" t="s">
        <v>151</v>
      </c>
      <c r="D82" s="61">
        <f>D83+D84+D85</f>
        <v>49.3609776846072</v>
      </c>
    </row>
    <row r="83" spans="1:4" ht="30">
      <c r="A83" s="33" t="s">
        <v>140</v>
      </c>
      <c r="B83" s="60" t="s">
        <v>142</v>
      </c>
      <c r="C83" s="63"/>
      <c r="D83" s="61">
        <f>((D37*(3.95/12)*10.28%))</f>
        <v>10.577162546499999</v>
      </c>
    </row>
    <row r="84" spans="1:4" ht="30">
      <c r="A84" s="33" t="s">
        <v>141</v>
      </c>
      <c r="B84" s="60" t="s">
        <v>143</v>
      </c>
      <c r="C84" s="63"/>
      <c r="D84" s="61">
        <f>(((D32+D36+(D32*8.33%))*C49+((12.1%-8.33%)*D32))*3.95/12)*10.28%</f>
        <v>38.7838151381072</v>
      </c>
    </row>
    <row r="85" spans="1:4" ht="45">
      <c r="A85" s="33" t="s">
        <v>144</v>
      </c>
      <c r="B85" s="60" t="s">
        <v>145</v>
      </c>
      <c r="C85" s="63"/>
      <c r="D85" s="61">
        <f>(D55*3.95*10.28%)/12</f>
        <v>0</v>
      </c>
    </row>
    <row r="86" spans="1:4" ht="30">
      <c r="A86" s="33" t="s">
        <v>16</v>
      </c>
      <c r="B86" s="60" t="s">
        <v>136</v>
      </c>
      <c r="C86" s="62"/>
      <c r="D86" s="61"/>
    </row>
    <row r="87" spans="1:4" ht="15">
      <c r="A87" s="137" t="s">
        <v>59</v>
      </c>
      <c r="B87" s="138"/>
      <c r="C87" s="139"/>
      <c r="D87" s="13">
        <f>D78+D79+D80+D81+D82+D86</f>
        <v>103.98023356850791</v>
      </c>
    </row>
    <row r="88" spans="1:4" ht="15">
      <c r="A88" s="103" t="s">
        <v>82</v>
      </c>
      <c r="B88" s="147" t="s">
        <v>60</v>
      </c>
      <c r="C88" s="148"/>
      <c r="D88" s="105" t="s">
        <v>25</v>
      </c>
    </row>
    <row r="89" spans="1:4" ht="15">
      <c r="A89" s="22" t="s">
        <v>2</v>
      </c>
      <c r="B89" s="185" t="s">
        <v>75</v>
      </c>
      <c r="C89" s="186"/>
      <c r="D89" s="30" t="s">
        <v>71</v>
      </c>
    </row>
    <row r="90" spans="1:4" ht="15">
      <c r="A90" s="137" t="s">
        <v>93</v>
      </c>
      <c r="B90" s="138"/>
      <c r="C90" s="138"/>
      <c r="D90" s="139"/>
    </row>
    <row r="91" spans="1:4" ht="15">
      <c r="A91" s="41">
        <v>4</v>
      </c>
      <c r="B91" s="187" t="s">
        <v>94</v>
      </c>
      <c r="C91" s="188"/>
      <c r="D91" s="105" t="s">
        <v>25</v>
      </c>
    </row>
    <row r="92" spans="1:4" ht="15">
      <c r="A92" s="22" t="s">
        <v>86</v>
      </c>
      <c r="B92" s="185" t="s">
        <v>58</v>
      </c>
      <c r="C92" s="186"/>
      <c r="D92" s="42">
        <f>D87</f>
        <v>103.98023356850791</v>
      </c>
    </row>
    <row r="93" spans="1:4" ht="15">
      <c r="A93" s="22" t="s">
        <v>82</v>
      </c>
      <c r="B93" s="185" t="s">
        <v>60</v>
      </c>
      <c r="C93" s="186"/>
      <c r="D93" s="42" t="str">
        <f>D89</f>
        <v>-</v>
      </c>
    </row>
    <row r="94" spans="1:4" ht="15">
      <c r="A94" s="137" t="s">
        <v>61</v>
      </c>
      <c r="B94" s="138"/>
      <c r="C94" s="139"/>
      <c r="D94" s="21">
        <f>D92</f>
        <v>103.98023356850791</v>
      </c>
    </row>
    <row r="95" spans="1:4" ht="15">
      <c r="A95" s="101"/>
      <c r="B95" s="102"/>
      <c r="C95" s="102"/>
      <c r="D95" s="52"/>
    </row>
    <row r="96" spans="1:4" ht="15">
      <c r="A96" s="162" t="s">
        <v>62</v>
      </c>
      <c r="B96" s="163"/>
      <c r="C96" s="163"/>
      <c r="D96" s="164"/>
    </row>
    <row r="97" spans="1:4" ht="15">
      <c r="A97" s="104" t="s">
        <v>2</v>
      </c>
      <c r="B97" s="156" t="s">
        <v>21</v>
      </c>
      <c r="C97" s="157"/>
      <c r="D97" s="70">
        <v>0</v>
      </c>
    </row>
    <row r="98" spans="1:4" ht="15">
      <c r="A98" s="22" t="s">
        <v>4</v>
      </c>
      <c r="B98" s="152" t="s">
        <v>22</v>
      </c>
      <c r="C98" s="153"/>
      <c r="D98" s="70"/>
    </row>
    <row r="99" spans="1:4" ht="15">
      <c r="A99" s="104" t="s">
        <v>6</v>
      </c>
      <c r="B99" s="156" t="s">
        <v>77</v>
      </c>
      <c r="C99" s="157"/>
      <c r="D99" s="70">
        <v>0</v>
      </c>
    </row>
    <row r="100" spans="1:4" ht="15">
      <c r="A100" s="104" t="s">
        <v>5</v>
      </c>
      <c r="B100" s="156" t="s">
        <v>78</v>
      </c>
      <c r="C100" s="157"/>
      <c r="D100" s="70"/>
    </row>
    <row r="101" spans="1:4" ht="15">
      <c r="A101" s="137" t="s">
        <v>63</v>
      </c>
      <c r="B101" s="138"/>
      <c r="C101" s="139"/>
      <c r="D101" s="13">
        <f>SUM(D97:D100)</f>
        <v>0</v>
      </c>
    </row>
    <row r="102" spans="1:4" ht="15">
      <c r="A102" s="22"/>
      <c r="B102" s="152"/>
      <c r="C102" s="153"/>
      <c r="D102" s="70"/>
    </row>
    <row r="104" spans="1:4" ht="15">
      <c r="A104" s="162" t="s">
        <v>123</v>
      </c>
      <c r="B104" s="163"/>
      <c r="C104" s="163"/>
      <c r="D104" s="164"/>
    </row>
    <row r="105" spans="1:4" ht="15">
      <c r="A105" s="103">
        <v>6</v>
      </c>
      <c r="B105" s="103" t="s">
        <v>64</v>
      </c>
      <c r="C105" s="105" t="s">
        <v>35</v>
      </c>
      <c r="D105" s="105" t="s">
        <v>76</v>
      </c>
    </row>
    <row r="106" spans="1:4" ht="15">
      <c r="A106" s="104" t="s">
        <v>2</v>
      </c>
      <c r="B106" s="3" t="s">
        <v>26</v>
      </c>
      <c r="C106" s="18">
        <v>0</v>
      </c>
      <c r="D106" s="81">
        <f>(D32+D63+D72+D94+D101)*C106</f>
        <v>0</v>
      </c>
    </row>
    <row r="107" spans="1:4" ht="15">
      <c r="A107" s="104" t="s">
        <v>4</v>
      </c>
      <c r="B107" s="3" t="s">
        <v>28</v>
      </c>
      <c r="C107" s="4">
        <v>0</v>
      </c>
      <c r="D107" s="81">
        <f>(D32+D63+D72+D94+D101+D106)*C107</f>
        <v>0</v>
      </c>
    </row>
    <row r="108" spans="1:4" ht="15">
      <c r="A108" s="104" t="s">
        <v>6</v>
      </c>
      <c r="B108" s="3" t="s">
        <v>27</v>
      </c>
      <c r="C108" s="4">
        <v>0</v>
      </c>
      <c r="D108" s="81">
        <f>D109+D110+D111</f>
        <v>0</v>
      </c>
    </row>
    <row r="109" spans="1:4" ht="15">
      <c r="A109" s="104"/>
      <c r="B109" s="3" t="s">
        <v>152</v>
      </c>
      <c r="C109" s="4">
        <v>0</v>
      </c>
      <c r="D109" s="81">
        <f>+((D32+D63+D72+D94+D101+D106+D107)/0.9135)*C109</f>
        <v>0</v>
      </c>
    </row>
    <row r="110" spans="1:4" ht="15">
      <c r="A110" s="104"/>
      <c r="B110" s="3" t="s">
        <v>65</v>
      </c>
      <c r="C110" s="18">
        <v>0</v>
      </c>
      <c r="D110" s="81">
        <f>((D32+D63+D72+D94+D101+D106+D107)/0.9135)*C110</f>
        <v>0</v>
      </c>
    </row>
    <row r="111" spans="1:4" ht="15">
      <c r="A111" s="104"/>
      <c r="B111" s="3" t="s">
        <v>66</v>
      </c>
      <c r="C111" s="18">
        <v>0</v>
      </c>
      <c r="D111" s="81">
        <f>((D32+D63+D72+D94+D101+D106+D107)/0.9135)*C111</f>
        <v>0</v>
      </c>
    </row>
    <row r="112" spans="1:4" ht="15">
      <c r="A112" s="189" t="s">
        <v>124</v>
      </c>
      <c r="B112" s="190"/>
      <c r="C112" s="191"/>
      <c r="D112" s="82">
        <f>D106+D107+D108</f>
        <v>0</v>
      </c>
    </row>
    <row r="113" spans="1:4" ht="15">
      <c r="A113" s="137" t="s">
        <v>95</v>
      </c>
      <c r="B113" s="138"/>
      <c r="C113" s="139"/>
      <c r="D113" s="54">
        <f>D32+D63+D72+D94+D101+D112</f>
        <v>4638.103426145375</v>
      </c>
    </row>
    <row r="114" spans="1:4" ht="15">
      <c r="A114" s="177" t="s">
        <v>111</v>
      </c>
      <c r="B114" s="178"/>
      <c r="C114" s="179"/>
      <c r="D114" s="53">
        <f>D113</f>
        <v>4638.103426145375</v>
      </c>
    </row>
    <row r="116" spans="1:4" ht="15.75">
      <c r="A116" s="192" t="s">
        <v>127</v>
      </c>
      <c r="B116" s="192"/>
      <c r="C116" s="192"/>
      <c r="D116" s="192"/>
    </row>
    <row r="117" spans="1:4" ht="15">
      <c r="A117" s="195"/>
      <c r="B117" s="195"/>
      <c r="C117" s="195"/>
      <c r="D117" s="195"/>
    </row>
    <row r="118" spans="1:4" ht="15">
      <c r="A118" s="195" t="s">
        <v>114</v>
      </c>
      <c r="B118" s="195"/>
      <c r="C118" s="195"/>
      <c r="D118" s="195"/>
    </row>
    <row r="119" spans="1:4" ht="15">
      <c r="A119" s="196" t="s">
        <v>109</v>
      </c>
      <c r="B119" s="196"/>
      <c r="C119" s="196"/>
      <c r="D119" s="196"/>
    </row>
    <row r="120" spans="1:4" ht="15">
      <c r="A120" s="88"/>
      <c r="B120" s="89"/>
      <c r="C120" s="90"/>
      <c r="D120" s="89"/>
    </row>
    <row r="121" spans="1:4" ht="15">
      <c r="A121" s="195"/>
      <c r="B121" s="195"/>
      <c r="C121" s="195"/>
      <c r="D121" s="195"/>
    </row>
    <row r="122" spans="1:4" ht="15">
      <c r="A122" s="91"/>
      <c r="B122" s="3"/>
      <c r="C122" s="3"/>
      <c r="D122" s="3"/>
    </row>
    <row r="123" spans="1:4" ht="15">
      <c r="A123" s="197" t="s">
        <v>106</v>
      </c>
      <c r="B123" s="197"/>
      <c r="C123" s="197"/>
      <c r="D123" s="197"/>
    </row>
    <row r="124" spans="1:4" ht="15">
      <c r="A124" s="193" t="s">
        <v>108</v>
      </c>
      <c r="B124" s="193"/>
      <c r="C124" s="193"/>
      <c r="D124" s="193"/>
    </row>
    <row r="125" spans="1:4" ht="15">
      <c r="A125" s="193" t="s">
        <v>107</v>
      </c>
      <c r="B125" s="193"/>
      <c r="C125" s="193"/>
      <c r="D125" s="193"/>
    </row>
    <row r="126" spans="1:4" ht="15">
      <c r="A126" s="193" t="s">
        <v>110</v>
      </c>
      <c r="B126" s="193"/>
      <c r="C126" s="193"/>
      <c r="D126" s="193"/>
    </row>
    <row r="127" spans="1:4" ht="15">
      <c r="A127" s="73"/>
      <c r="B127" s="73"/>
      <c r="C127" s="73"/>
      <c r="D127" s="73"/>
    </row>
    <row r="128" spans="1:4" ht="15">
      <c r="A128" s="194" t="s">
        <v>115</v>
      </c>
      <c r="B128" s="194"/>
      <c r="C128" s="194"/>
      <c r="D128" s="194"/>
    </row>
  </sheetData>
  <sheetProtection/>
  <mergeCells count="93">
    <mergeCell ref="A125:D125"/>
    <mergeCell ref="A126:D126"/>
    <mergeCell ref="A128:D128"/>
    <mergeCell ref="A117:D117"/>
    <mergeCell ref="A118:D118"/>
    <mergeCell ref="A119:D119"/>
    <mergeCell ref="A121:D121"/>
    <mergeCell ref="A123:D123"/>
    <mergeCell ref="A124:D124"/>
    <mergeCell ref="B102:C102"/>
    <mergeCell ref="A104:D104"/>
    <mergeCell ref="A112:C112"/>
    <mergeCell ref="A113:C113"/>
    <mergeCell ref="A114:C114"/>
    <mergeCell ref="A116:D116"/>
    <mergeCell ref="A96:D96"/>
    <mergeCell ref="B97:C97"/>
    <mergeCell ref="B98:C98"/>
    <mergeCell ref="B99:C99"/>
    <mergeCell ref="B100:C100"/>
    <mergeCell ref="A101:C101"/>
    <mergeCell ref="B89:C89"/>
    <mergeCell ref="A90:D90"/>
    <mergeCell ref="B91:C91"/>
    <mergeCell ref="B92:C92"/>
    <mergeCell ref="B93:C93"/>
    <mergeCell ref="A94:C94"/>
    <mergeCell ref="A72:C72"/>
    <mergeCell ref="A74:D74"/>
    <mergeCell ref="A75:D75"/>
    <mergeCell ref="B77:D77"/>
    <mergeCell ref="A87:C87"/>
    <mergeCell ref="B88:C88"/>
    <mergeCell ref="B66:C66"/>
    <mergeCell ref="B67:C67"/>
    <mergeCell ref="B68:C68"/>
    <mergeCell ref="B69:C69"/>
    <mergeCell ref="B70:C70"/>
    <mergeCell ref="B71:C71"/>
    <mergeCell ref="B59:C59"/>
    <mergeCell ref="B60:C60"/>
    <mergeCell ref="B61:C61"/>
    <mergeCell ref="B62:C62"/>
    <mergeCell ref="A63:C63"/>
    <mergeCell ref="A65:D65"/>
    <mergeCell ref="B53:C53"/>
    <mergeCell ref="B54:C54"/>
    <mergeCell ref="B55:C55"/>
    <mergeCell ref="B56:C56"/>
    <mergeCell ref="A57:C57"/>
    <mergeCell ref="A58:D58"/>
    <mergeCell ref="B38:C38"/>
    <mergeCell ref="B39:C39"/>
    <mergeCell ref="A49:B49"/>
    <mergeCell ref="B50:D50"/>
    <mergeCell ref="B51:C51"/>
    <mergeCell ref="B52:C52"/>
    <mergeCell ref="B31:C31"/>
    <mergeCell ref="A32:C32"/>
    <mergeCell ref="A34:D34"/>
    <mergeCell ref="B35:C35"/>
    <mergeCell ref="B36:C36"/>
    <mergeCell ref="B37:C37"/>
    <mergeCell ref="B25:C25"/>
    <mergeCell ref="B26:C26"/>
    <mergeCell ref="B27:C27"/>
    <mergeCell ref="B28:C28"/>
    <mergeCell ref="B29:C29"/>
    <mergeCell ref="B30:C30"/>
    <mergeCell ref="B18:C18"/>
    <mergeCell ref="B19:C19"/>
    <mergeCell ref="B20:C20"/>
    <mergeCell ref="A22:D22"/>
    <mergeCell ref="B23:C23"/>
    <mergeCell ref="B24:C24"/>
    <mergeCell ref="A12:D12"/>
    <mergeCell ref="B13:C13"/>
    <mergeCell ref="B14:C14"/>
    <mergeCell ref="A15:D15"/>
    <mergeCell ref="B16:C16"/>
    <mergeCell ref="B17:C17"/>
    <mergeCell ref="A6:D6"/>
    <mergeCell ref="B7:C7"/>
    <mergeCell ref="B8:C8"/>
    <mergeCell ref="B9:C9"/>
    <mergeCell ref="B10:C10"/>
    <mergeCell ref="B11:C11"/>
    <mergeCell ref="A1:D2"/>
    <mergeCell ref="A3:B3"/>
    <mergeCell ref="C3:D3"/>
    <mergeCell ref="A4:B4"/>
    <mergeCell ref="C4:D4"/>
    <mergeCell ref="A5:D5"/>
  </mergeCells>
  <printOptions/>
  <pageMargins left="0.511811024" right="0.511811024" top="0.787401575" bottom="0.787401575" header="0.31496062" footer="0.31496062"/>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E128"/>
  <sheetViews>
    <sheetView zoomScale="90" zoomScaleNormal="90" zoomScalePageLayoutView="0" workbookViewId="0" topLeftCell="A101">
      <selection activeCell="C122" sqref="C122"/>
    </sheetView>
  </sheetViews>
  <sheetFormatPr defaultColWidth="9.140625" defaultRowHeight="15"/>
  <cols>
    <col min="1" max="1" width="25.8515625" style="0" customWidth="1"/>
    <col min="2" max="2" width="58.140625" style="0" customWidth="1"/>
    <col min="3" max="3" width="46.8515625" style="0" customWidth="1"/>
    <col min="4" max="4" width="18.28125" style="0" customWidth="1"/>
    <col min="5" max="5" width="53.8515625" style="0" customWidth="1"/>
  </cols>
  <sheetData>
    <row r="1" spans="1:4" ht="15">
      <c r="A1" s="129" t="s">
        <v>96</v>
      </c>
      <c r="B1" s="130"/>
      <c r="C1" s="130"/>
      <c r="D1" s="130"/>
    </row>
    <row r="2" spans="1:4" ht="15">
      <c r="A2" s="131"/>
      <c r="B2" s="131"/>
      <c r="C2" s="131"/>
      <c r="D2" s="131"/>
    </row>
    <row r="3" spans="1:4" ht="15">
      <c r="A3" s="132" t="s">
        <v>0</v>
      </c>
      <c r="B3" s="132"/>
      <c r="C3" s="133"/>
      <c r="D3" s="133"/>
    </row>
    <row r="4" spans="1:4" ht="15">
      <c r="A4" s="132" t="s">
        <v>1</v>
      </c>
      <c r="B4" s="132"/>
      <c r="C4" s="133"/>
      <c r="D4" s="133"/>
    </row>
    <row r="5" spans="1:4" ht="15">
      <c r="A5" s="134" t="s">
        <v>3</v>
      </c>
      <c r="B5" s="135"/>
      <c r="C5" s="135"/>
      <c r="D5" s="136"/>
    </row>
    <row r="6" spans="1:4" ht="15">
      <c r="A6" s="137" t="s">
        <v>29</v>
      </c>
      <c r="B6" s="138"/>
      <c r="C6" s="138"/>
      <c r="D6" s="139"/>
    </row>
    <row r="7" spans="1:4" ht="15">
      <c r="A7" s="35" t="s">
        <v>2</v>
      </c>
      <c r="B7" s="140" t="s">
        <v>88</v>
      </c>
      <c r="C7" s="141"/>
      <c r="D7" s="1"/>
    </row>
    <row r="8" spans="1:4" ht="15">
      <c r="A8" s="35" t="s">
        <v>4</v>
      </c>
      <c r="B8" s="140" t="s">
        <v>89</v>
      </c>
      <c r="C8" s="141"/>
      <c r="D8" s="3" t="s">
        <v>158</v>
      </c>
    </row>
    <row r="9" spans="1:4" ht="15">
      <c r="A9" s="16" t="s">
        <v>6</v>
      </c>
      <c r="B9" s="142" t="s">
        <v>90</v>
      </c>
      <c r="C9" s="143"/>
      <c r="D9" s="76"/>
    </row>
    <row r="10" spans="1:4" ht="15">
      <c r="A10" s="16" t="s">
        <v>5</v>
      </c>
      <c r="B10" s="140" t="s">
        <v>91</v>
      </c>
      <c r="C10" s="141"/>
      <c r="D10" s="3" t="s">
        <v>70</v>
      </c>
    </row>
    <row r="11" spans="1:4" ht="15">
      <c r="A11" s="16" t="s">
        <v>15</v>
      </c>
      <c r="B11" s="140" t="s">
        <v>131</v>
      </c>
      <c r="C11" s="141"/>
      <c r="D11" s="22">
        <v>22</v>
      </c>
    </row>
    <row r="12" spans="1:4" ht="15">
      <c r="A12" s="144" t="s">
        <v>9</v>
      </c>
      <c r="B12" s="145"/>
      <c r="C12" s="145"/>
      <c r="D12" s="146"/>
    </row>
    <row r="13" spans="1:4" ht="30">
      <c r="A13" s="10" t="s">
        <v>7</v>
      </c>
      <c r="B13" s="147" t="s">
        <v>8</v>
      </c>
      <c r="C13" s="148"/>
      <c r="D13" s="105" t="s">
        <v>67</v>
      </c>
    </row>
    <row r="14" spans="1:4" ht="22.5">
      <c r="A14" s="114" t="s">
        <v>160</v>
      </c>
      <c r="B14" s="198" t="s">
        <v>68</v>
      </c>
      <c r="C14" s="199"/>
      <c r="D14" s="115">
        <v>2</v>
      </c>
    </row>
    <row r="15" spans="1:4" ht="15">
      <c r="A15" s="151" t="s">
        <v>10</v>
      </c>
      <c r="B15" s="151"/>
      <c r="C15" s="151"/>
      <c r="D15" s="151"/>
    </row>
    <row r="16" spans="1:4" ht="15">
      <c r="A16" s="92">
        <v>1</v>
      </c>
      <c r="B16" s="152" t="s">
        <v>11</v>
      </c>
      <c r="C16" s="153"/>
      <c r="D16" s="116" t="s">
        <v>176</v>
      </c>
    </row>
    <row r="17" spans="1:4" ht="15">
      <c r="A17" s="9">
        <v>2</v>
      </c>
      <c r="B17" s="140" t="s">
        <v>30</v>
      </c>
      <c r="C17" s="141"/>
      <c r="D17" s="116" t="s">
        <v>173</v>
      </c>
    </row>
    <row r="18" spans="1:4" ht="15">
      <c r="A18" s="9">
        <v>3</v>
      </c>
      <c r="B18" s="140" t="s">
        <v>12</v>
      </c>
      <c r="C18" s="141"/>
      <c r="D18" s="117">
        <v>2583.3</v>
      </c>
    </row>
    <row r="19" spans="1:4" ht="30">
      <c r="A19" s="9">
        <v>4</v>
      </c>
      <c r="B19" s="140" t="s">
        <v>13</v>
      </c>
      <c r="C19" s="141"/>
      <c r="D19" s="118" t="s">
        <v>174</v>
      </c>
    </row>
    <row r="20" spans="1:4" ht="15">
      <c r="A20" s="9">
        <v>5</v>
      </c>
      <c r="B20" s="154" t="s">
        <v>14</v>
      </c>
      <c r="C20" s="154"/>
      <c r="D20" s="119" t="s">
        <v>71</v>
      </c>
    </row>
    <row r="21" spans="1:4" ht="15">
      <c r="A21" s="45"/>
      <c r="B21" s="46"/>
      <c r="C21" s="46"/>
      <c r="D21" s="47"/>
    </row>
    <row r="22" spans="1:4" ht="15">
      <c r="A22" s="155" t="s">
        <v>50</v>
      </c>
      <c r="B22" s="155"/>
      <c r="C22" s="155"/>
      <c r="D22" s="155"/>
    </row>
    <row r="23" spans="1:5" ht="45">
      <c r="A23" s="9" t="s">
        <v>2</v>
      </c>
      <c r="B23" s="156" t="s">
        <v>19</v>
      </c>
      <c r="C23" s="157"/>
      <c r="D23" s="77">
        <f>D18</f>
        <v>2583.3</v>
      </c>
      <c r="E23" s="122" t="s">
        <v>179</v>
      </c>
    </row>
    <row r="24" spans="1:4" ht="15">
      <c r="A24" s="9" t="s">
        <v>4</v>
      </c>
      <c r="B24" s="156" t="s">
        <v>20</v>
      </c>
      <c r="C24" s="157"/>
      <c r="D24" s="80">
        <v>0</v>
      </c>
    </row>
    <row r="25" spans="1:4" ht="15">
      <c r="A25" s="9" t="s">
        <v>6</v>
      </c>
      <c r="B25" s="156" t="s">
        <v>153</v>
      </c>
      <c r="C25" s="157"/>
      <c r="D25" s="80">
        <v>0</v>
      </c>
    </row>
    <row r="26" spans="1:4" ht="15">
      <c r="A26" s="9" t="s">
        <v>5</v>
      </c>
      <c r="B26" s="158" t="s">
        <v>122</v>
      </c>
      <c r="C26" s="159"/>
      <c r="D26" s="80">
        <v>0</v>
      </c>
    </row>
    <row r="27" spans="1:4" ht="15">
      <c r="A27" s="9" t="s">
        <v>15</v>
      </c>
      <c r="B27" s="156" t="s">
        <v>31</v>
      </c>
      <c r="C27" s="157"/>
      <c r="D27" s="80">
        <v>0</v>
      </c>
    </row>
    <row r="28" spans="1:4" ht="15">
      <c r="A28" s="9" t="s">
        <v>16</v>
      </c>
      <c r="B28" s="156" t="s">
        <v>79</v>
      </c>
      <c r="C28" s="157"/>
      <c r="D28" s="80">
        <v>0</v>
      </c>
    </row>
    <row r="29" spans="1:4" ht="15">
      <c r="A29" s="9" t="s">
        <v>17</v>
      </c>
      <c r="B29" s="156" t="s">
        <v>119</v>
      </c>
      <c r="C29" s="157"/>
      <c r="D29" s="80">
        <v>0</v>
      </c>
    </row>
    <row r="30" spans="1:4" ht="15">
      <c r="A30" s="9" t="s">
        <v>18</v>
      </c>
      <c r="B30" s="156" t="s">
        <v>120</v>
      </c>
      <c r="C30" s="157"/>
      <c r="D30" s="80">
        <v>0</v>
      </c>
    </row>
    <row r="31" spans="1:4" ht="15">
      <c r="A31" s="92" t="s">
        <v>118</v>
      </c>
      <c r="B31" s="160" t="s">
        <v>72</v>
      </c>
      <c r="C31" s="161"/>
      <c r="D31" s="70">
        <v>0</v>
      </c>
    </row>
    <row r="32" spans="1:4" ht="15">
      <c r="A32" s="137" t="s">
        <v>56</v>
      </c>
      <c r="B32" s="138"/>
      <c r="C32" s="139"/>
      <c r="D32" s="13">
        <f>SUM(D23:D31)</f>
        <v>2583.3</v>
      </c>
    </row>
    <row r="33" spans="1:4" ht="15">
      <c r="A33" s="43"/>
      <c r="B33" s="44"/>
      <c r="C33" s="44"/>
      <c r="D33" s="48"/>
    </row>
    <row r="34" spans="1:4" ht="15">
      <c r="A34" s="162" t="s">
        <v>49</v>
      </c>
      <c r="B34" s="163"/>
      <c r="C34" s="163"/>
      <c r="D34" s="164"/>
    </row>
    <row r="35" spans="1:4" ht="15">
      <c r="A35" s="103" t="s">
        <v>46</v>
      </c>
      <c r="B35" s="147" t="s">
        <v>33</v>
      </c>
      <c r="C35" s="148"/>
      <c r="D35" s="105" t="s">
        <v>25</v>
      </c>
    </row>
    <row r="36" spans="1:4" ht="15">
      <c r="A36" s="104" t="s">
        <v>2</v>
      </c>
      <c r="B36" s="156" t="s">
        <v>92</v>
      </c>
      <c r="C36" s="157"/>
      <c r="D36" s="78">
        <f>D32*8.33/100</f>
        <v>215.18889000000001</v>
      </c>
    </row>
    <row r="37" spans="1:4" ht="15">
      <c r="A37" s="104" t="s">
        <v>4</v>
      </c>
      <c r="B37" s="165" t="s">
        <v>130</v>
      </c>
      <c r="C37" s="166"/>
      <c r="D37" s="78">
        <f>D32*12.1%</f>
        <v>312.5793</v>
      </c>
    </row>
    <row r="38" spans="1:4" ht="15">
      <c r="A38" s="104"/>
      <c r="B38" s="167" t="s">
        <v>55</v>
      </c>
      <c r="C38" s="168"/>
      <c r="D38" s="6">
        <f>SUM(D36:D37)</f>
        <v>527.76819</v>
      </c>
    </row>
    <row r="39" spans="1:4" ht="15">
      <c r="A39" s="103" t="s">
        <v>83</v>
      </c>
      <c r="B39" s="147" t="s">
        <v>36</v>
      </c>
      <c r="C39" s="148"/>
      <c r="D39" s="105"/>
    </row>
    <row r="40" spans="1:4" ht="15">
      <c r="A40" s="103"/>
      <c r="B40" s="103" t="s">
        <v>34</v>
      </c>
      <c r="C40" s="105" t="s">
        <v>35</v>
      </c>
      <c r="D40" s="105" t="s">
        <v>25</v>
      </c>
    </row>
    <row r="41" spans="1:4" ht="15">
      <c r="A41" s="104" t="s">
        <v>2</v>
      </c>
      <c r="B41" s="3" t="s">
        <v>23</v>
      </c>
      <c r="C41" s="18">
        <v>0.2</v>
      </c>
      <c r="D41" s="64">
        <f>($D$32+$D$38)*C41</f>
        <v>622.2136380000001</v>
      </c>
    </row>
    <row r="42" spans="1:4" ht="15">
      <c r="A42" s="104" t="s">
        <v>4</v>
      </c>
      <c r="B42" s="3" t="s">
        <v>24</v>
      </c>
      <c r="C42" s="17">
        <v>0.025</v>
      </c>
      <c r="D42" s="64">
        <f aca="true" t="shared" si="0" ref="D42:D48">($D$32+$D$38)*C42</f>
        <v>77.77670475000001</v>
      </c>
    </row>
    <row r="43" spans="1:5" ht="15">
      <c r="A43" s="104" t="s">
        <v>6</v>
      </c>
      <c r="B43" s="120" t="s">
        <v>97</v>
      </c>
      <c r="C43" s="124">
        <v>0.01</v>
      </c>
      <c r="D43" s="70">
        <f>($D$32+$D$38)*C43</f>
        <v>31.1106819</v>
      </c>
      <c r="E43" s="125" t="s">
        <v>180</v>
      </c>
    </row>
    <row r="44" spans="1:4" ht="15">
      <c r="A44" s="104" t="s">
        <v>5</v>
      </c>
      <c r="B44" s="3" t="s">
        <v>37</v>
      </c>
      <c r="C44" s="17">
        <v>0.015</v>
      </c>
      <c r="D44" s="64">
        <f t="shared" si="0"/>
        <v>46.66602285</v>
      </c>
    </row>
    <row r="45" spans="1:4" ht="15">
      <c r="A45" s="104" t="s">
        <v>15</v>
      </c>
      <c r="B45" s="3" t="s">
        <v>38</v>
      </c>
      <c r="C45" s="18">
        <v>0.01</v>
      </c>
      <c r="D45" s="64">
        <f t="shared" si="0"/>
        <v>31.1106819</v>
      </c>
    </row>
    <row r="46" spans="1:4" ht="15">
      <c r="A46" s="104" t="s">
        <v>16</v>
      </c>
      <c r="B46" s="3" t="s">
        <v>98</v>
      </c>
      <c r="C46" s="4">
        <v>0.006</v>
      </c>
      <c r="D46" s="64">
        <f t="shared" si="0"/>
        <v>18.66640914</v>
      </c>
    </row>
    <row r="47" spans="1:4" ht="15">
      <c r="A47" s="104" t="s">
        <v>17</v>
      </c>
      <c r="B47" s="3" t="s">
        <v>39</v>
      </c>
      <c r="C47" s="4">
        <v>0.002</v>
      </c>
      <c r="D47" s="64">
        <f t="shared" si="0"/>
        <v>6.22213638</v>
      </c>
    </row>
    <row r="48" spans="1:4" ht="15">
      <c r="A48" s="104" t="s">
        <v>18</v>
      </c>
      <c r="B48" s="3" t="s">
        <v>40</v>
      </c>
      <c r="C48" s="18">
        <v>0.08</v>
      </c>
      <c r="D48" s="64">
        <f t="shared" si="0"/>
        <v>248.8854552</v>
      </c>
    </row>
    <row r="49" spans="1:4" ht="15">
      <c r="A49" s="169" t="s">
        <v>41</v>
      </c>
      <c r="B49" s="170"/>
      <c r="C49" s="19">
        <f>SUM(C41:C48)</f>
        <v>0.34800000000000003</v>
      </c>
      <c r="D49" s="13">
        <f>SUM(D41:D48)</f>
        <v>1082.6517301200001</v>
      </c>
    </row>
    <row r="50" spans="1:4" ht="15">
      <c r="A50" s="103" t="s">
        <v>84</v>
      </c>
      <c r="B50" s="147" t="s">
        <v>42</v>
      </c>
      <c r="C50" s="171"/>
      <c r="D50" s="148"/>
    </row>
    <row r="51" spans="1:4" ht="15">
      <c r="A51" s="104" t="s">
        <v>2</v>
      </c>
      <c r="B51" s="156" t="s">
        <v>132</v>
      </c>
      <c r="C51" s="157"/>
      <c r="D51" s="80">
        <v>0</v>
      </c>
    </row>
    <row r="52" spans="1:5" ht="15">
      <c r="A52" s="104" t="s">
        <v>4</v>
      </c>
      <c r="B52" s="156" t="s">
        <v>43</v>
      </c>
      <c r="C52" s="157"/>
      <c r="D52" s="70">
        <v>146.72</v>
      </c>
      <c r="E52" s="125" t="s">
        <v>181</v>
      </c>
    </row>
    <row r="53" spans="1:4" ht="15">
      <c r="A53" s="104" t="s">
        <v>6</v>
      </c>
      <c r="B53" s="156" t="s">
        <v>112</v>
      </c>
      <c r="C53" s="157"/>
      <c r="D53" s="70">
        <v>0</v>
      </c>
    </row>
    <row r="54" spans="1:4" ht="15">
      <c r="A54" s="104" t="s">
        <v>5</v>
      </c>
      <c r="B54" s="156" t="s">
        <v>116</v>
      </c>
      <c r="C54" s="157"/>
      <c r="D54" s="70">
        <v>0</v>
      </c>
    </row>
    <row r="55" spans="1:4" ht="15">
      <c r="A55" s="104" t="s">
        <v>15</v>
      </c>
      <c r="B55" s="156" t="s">
        <v>117</v>
      </c>
      <c r="C55" s="157"/>
      <c r="D55" s="70">
        <v>0</v>
      </c>
    </row>
    <row r="56" spans="1:4" ht="15">
      <c r="A56" s="104" t="s">
        <v>16</v>
      </c>
      <c r="B56" s="172" t="s">
        <v>125</v>
      </c>
      <c r="C56" s="173"/>
      <c r="D56" s="70">
        <v>0</v>
      </c>
    </row>
    <row r="57" spans="1:4" ht="15">
      <c r="A57" s="169" t="s">
        <v>54</v>
      </c>
      <c r="B57" s="174"/>
      <c r="C57" s="170"/>
      <c r="D57" s="13">
        <f>SUM(D51:D56)</f>
        <v>146.72</v>
      </c>
    </row>
    <row r="58" spans="1:4" ht="15">
      <c r="A58" s="137" t="s">
        <v>44</v>
      </c>
      <c r="B58" s="138"/>
      <c r="C58" s="138"/>
      <c r="D58" s="139"/>
    </row>
    <row r="59" spans="1:4" ht="15">
      <c r="A59" s="79">
        <v>2</v>
      </c>
      <c r="B59" s="137" t="s">
        <v>32</v>
      </c>
      <c r="C59" s="139"/>
      <c r="D59" s="15" t="s">
        <v>25</v>
      </c>
    </row>
    <row r="60" spans="1:4" ht="15">
      <c r="A60" s="34" t="s">
        <v>46</v>
      </c>
      <c r="B60" s="175" t="s">
        <v>33</v>
      </c>
      <c r="C60" s="176"/>
      <c r="D60" s="80">
        <f>D38</f>
        <v>527.76819</v>
      </c>
    </row>
    <row r="61" spans="1:4" ht="15">
      <c r="A61" s="34" t="s">
        <v>47</v>
      </c>
      <c r="B61" s="175" t="s">
        <v>34</v>
      </c>
      <c r="C61" s="176"/>
      <c r="D61" s="80">
        <f>D49</f>
        <v>1082.6517301200001</v>
      </c>
    </row>
    <row r="62" spans="1:4" ht="15">
      <c r="A62" s="34" t="s">
        <v>48</v>
      </c>
      <c r="B62" s="175" t="s">
        <v>45</v>
      </c>
      <c r="C62" s="176"/>
      <c r="D62" s="80">
        <f>D57</f>
        <v>146.72</v>
      </c>
    </row>
    <row r="63" spans="1:4" ht="15">
      <c r="A63" s="169" t="s">
        <v>53</v>
      </c>
      <c r="B63" s="174"/>
      <c r="C63" s="170"/>
      <c r="D63" s="13">
        <f>SUM(D60:D62)</f>
        <v>1757.1399201200002</v>
      </c>
    </row>
    <row r="64" spans="1:4" ht="15">
      <c r="A64" s="50"/>
      <c r="B64" s="51"/>
      <c r="C64" s="51"/>
      <c r="D64" s="48"/>
    </row>
    <row r="65" spans="1:4" ht="15">
      <c r="A65" s="177" t="s">
        <v>51</v>
      </c>
      <c r="B65" s="178"/>
      <c r="C65" s="178"/>
      <c r="D65" s="179"/>
    </row>
    <row r="66" spans="1:4" ht="15">
      <c r="A66" s="57" t="s">
        <v>80</v>
      </c>
      <c r="B66" s="180" t="s">
        <v>73</v>
      </c>
      <c r="C66" s="181"/>
      <c r="D66" s="56">
        <f>(((((D32+D36+D37)*31.5%))+(((D32/30)*1*1)))/12)*80%</f>
        <v>71.07309865666666</v>
      </c>
    </row>
    <row r="67" spans="1:4" ht="15">
      <c r="A67" s="57" t="s">
        <v>99</v>
      </c>
      <c r="B67" s="180" t="s">
        <v>100</v>
      </c>
      <c r="C67" s="181"/>
      <c r="D67" s="56">
        <f>D66*8%</f>
        <v>5.6858478925333324</v>
      </c>
    </row>
    <row r="68" spans="1:4" ht="15">
      <c r="A68" s="57" t="s">
        <v>101</v>
      </c>
      <c r="B68" s="180" t="s">
        <v>102</v>
      </c>
      <c r="C68" s="181"/>
      <c r="D68" s="56">
        <f>D66*8%*(40%)</f>
        <v>2.274339157013333</v>
      </c>
    </row>
    <row r="69" spans="1:4" ht="15">
      <c r="A69" s="57" t="s">
        <v>81</v>
      </c>
      <c r="B69" s="180" t="s">
        <v>74</v>
      </c>
      <c r="C69" s="181"/>
      <c r="D69" s="56">
        <f>(((D32/30)*7)/12)*31.5%</f>
        <v>15.8227125</v>
      </c>
    </row>
    <row r="70" spans="1:4" ht="15">
      <c r="A70" s="57" t="s">
        <v>103</v>
      </c>
      <c r="B70" s="180" t="s">
        <v>137</v>
      </c>
      <c r="C70" s="181"/>
      <c r="D70" s="56">
        <f>D69*C49</f>
        <v>5.50630395</v>
      </c>
    </row>
    <row r="71" spans="1:4" ht="15">
      <c r="A71" s="57" t="s">
        <v>104</v>
      </c>
      <c r="B71" s="180" t="s">
        <v>105</v>
      </c>
      <c r="C71" s="181"/>
      <c r="D71" s="56">
        <f>((D32+D36+((((3.95*D32)+(3.95*D36))*10.28%)/12)+D69)*8%*(100%+0.25%))*(40%)</f>
        <v>93.32097030065356</v>
      </c>
    </row>
    <row r="72" spans="1:4" ht="15">
      <c r="A72" s="169" t="s">
        <v>52</v>
      </c>
      <c r="B72" s="174"/>
      <c r="C72" s="170"/>
      <c r="D72" s="13">
        <f>SUM(D66:D71)</f>
        <v>193.68327245686686</v>
      </c>
    </row>
    <row r="73" spans="1:4" ht="15">
      <c r="A73" s="50"/>
      <c r="B73" s="51"/>
      <c r="C73" s="51"/>
      <c r="D73" s="48"/>
    </row>
    <row r="74" spans="1:4" ht="15">
      <c r="A74" s="177" t="s">
        <v>57</v>
      </c>
      <c r="B74" s="178"/>
      <c r="C74" s="178"/>
      <c r="D74" s="179"/>
    </row>
    <row r="75" spans="1:4" ht="15">
      <c r="A75" s="182" t="s">
        <v>139</v>
      </c>
      <c r="B75" s="183"/>
      <c r="C75" s="183"/>
      <c r="D75" s="184"/>
    </row>
    <row r="76" spans="1:4" ht="15">
      <c r="A76" s="106"/>
      <c r="B76" s="98" t="s">
        <v>146</v>
      </c>
      <c r="C76" s="99">
        <f>((D32+D63+D72+D82+D101)-(D51+D52+D98+D99))/D11</f>
        <v>201.6710986482488</v>
      </c>
      <c r="D76" s="95"/>
    </row>
    <row r="77" spans="1:4" ht="15">
      <c r="A77" s="103" t="s">
        <v>85</v>
      </c>
      <c r="B77" s="147" t="s">
        <v>58</v>
      </c>
      <c r="C77" s="171"/>
      <c r="D77" s="148"/>
    </row>
    <row r="78" spans="1:4" ht="15">
      <c r="A78" s="22" t="s">
        <v>2</v>
      </c>
      <c r="B78" s="58" t="s">
        <v>138</v>
      </c>
      <c r="C78" s="65"/>
      <c r="D78" s="61">
        <v>0</v>
      </c>
    </row>
    <row r="79" spans="1:4" ht="60">
      <c r="A79" s="33" t="s">
        <v>4</v>
      </c>
      <c r="B79" s="60" t="s">
        <v>147</v>
      </c>
      <c r="C79" s="96" t="s">
        <v>148</v>
      </c>
      <c r="D79" s="61">
        <f>(1*C76)/12</f>
        <v>16.805924887354067</v>
      </c>
    </row>
    <row r="80" spans="1:4" ht="75">
      <c r="A80" s="22" t="s">
        <v>6</v>
      </c>
      <c r="B80" s="58" t="s">
        <v>133</v>
      </c>
      <c r="C80" s="96" t="s">
        <v>149</v>
      </c>
      <c r="D80" s="61">
        <f>(1.25*C76)/12</f>
        <v>21.007406109192583</v>
      </c>
    </row>
    <row r="81" spans="1:4" ht="30">
      <c r="A81" s="22" t="s">
        <v>5</v>
      </c>
      <c r="B81" s="59" t="s">
        <v>134</v>
      </c>
      <c r="C81" s="97" t="s">
        <v>150</v>
      </c>
      <c r="D81" s="61">
        <f>(1*C76)/12</f>
        <v>16.805924887354067</v>
      </c>
    </row>
    <row r="82" spans="1:4" ht="30">
      <c r="A82" s="33" t="s">
        <v>15</v>
      </c>
      <c r="B82" s="60" t="s">
        <v>135</v>
      </c>
      <c r="C82" s="63" t="s">
        <v>151</v>
      </c>
      <c r="D82" s="61">
        <f>D83+D84+D85</f>
        <v>49.3609776846072</v>
      </c>
    </row>
    <row r="83" spans="1:4" ht="30">
      <c r="A83" s="33" t="s">
        <v>140</v>
      </c>
      <c r="B83" s="60" t="s">
        <v>142</v>
      </c>
      <c r="C83" s="63"/>
      <c r="D83" s="61">
        <f>((D37*(3.95/12)*10.28%))</f>
        <v>10.577162546499999</v>
      </c>
    </row>
    <row r="84" spans="1:4" ht="30">
      <c r="A84" s="33" t="s">
        <v>141</v>
      </c>
      <c r="B84" s="60" t="s">
        <v>143</v>
      </c>
      <c r="C84" s="63"/>
      <c r="D84" s="61">
        <f>(((D32+D36+(D32*8.33%))*C49+((12.1%-8.33%)*D32))*3.95/12)*10.28%</f>
        <v>38.7838151381072</v>
      </c>
    </row>
    <row r="85" spans="1:4" ht="45">
      <c r="A85" s="33" t="s">
        <v>144</v>
      </c>
      <c r="B85" s="60" t="s">
        <v>145</v>
      </c>
      <c r="C85" s="63"/>
      <c r="D85" s="61">
        <f>(D55*3.95*10.28%)/12</f>
        <v>0</v>
      </c>
    </row>
    <row r="86" spans="1:4" ht="30">
      <c r="A86" s="33" t="s">
        <v>16</v>
      </c>
      <c r="B86" s="60" t="s">
        <v>136</v>
      </c>
      <c r="C86" s="62"/>
      <c r="D86" s="61"/>
    </row>
    <row r="87" spans="1:4" ht="15">
      <c r="A87" s="137" t="s">
        <v>59</v>
      </c>
      <c r="B87" s="138"/>
      <c r="C87" s="139"/>
      <c r="D87" s="13">
        <f>D78+D79+D80+D81+D82+D86</f>
        <v>103.98023356850791</v>
      </c>
    </row>
    <row r="88" spans="1:4" ht="15">
      <c r="A88" s="103" t="s">
        <v>82</v>
      </c>
      <c r="B88" s="147" t="s">
        <v>60</v>
      </c>
      <c r="C88" s="148"/>
      <c r="D88" s="105" t="s">
        <v>25</v>
      </c>
    </row>
    <row r="89" spans="1:4" ht="15">
      <c r="A89" s="22" t="s">
        <v>2</v>
      </c>
      <c r="B89" s="185" t="s">
        <v>75</v>
      </c>
      <c r="C89" s="186"/>
      <c r="D89" s="30" t="s">
        <v>71</v>
      </c>
    </row>
    <row r="90" spans="1:4" ht="15">
      <c r="A90" s="137" t="s">
        <v>93</v>
      </c>
      <c r="B90" s="138"/>
      <c r="C90" s="138"/>
      <c r="D90" s="139"/>
    </row>
    <row r="91" spans="1:4" ht="15">
      <c r="A91" s="41">
        <v>4</v>
      </c>
      <c r="B91" s="187" t="s">
        <v>94</v>
      </c>
      <c r="C91" s="188"/>
      <c r="D91" s="105" t="s">
        <v>25</v>
      </c>
    </row>
    <row r="92" spans="1:4" ht="15">
      <c r="A92" s="22" t="s">
        <v>86</v>
      </c>
      <c r="B92" s="185" t="s">
        <v>58</v>
      </c>
      <c r="C92" s="186"/>
      <c r="D92" s="42">
        <f>D87</f>
        <v>103.98023356850791</v>
      </c>
    </row>
    <row r="93" spans="1:4" ht="15">
      <c r="A93" s="22" t="s">
        <v>82</v>
      </c>
      <c r="B93" s="185" t="s">
        <v>60</v>
      </c>
      <c r="C93" s="186"/>
      <c r="D93" s="42" t="str">
        <f>D89</f>
        <v>-</v>
      </c>
    </row>
    <row r="94" spans="1:4" ht="15">
      <c r="A94" s="137" t="s">
        <v>61</v>
      </c>
      <c r="B94" s="138"/>
      <c r="C94" s="139"/>
      <c r="D94" s="21">
        <f>D92</f>
        <v>103.98023356850791</v>
      </c>
    </row>
    <row r="95" spans="1:4" ht="15">
      <c r="A95" s="101"/>
      <c r="B95" s="102"/>
      <c r="C95" s="102"/>
      <c r="D95" s="52"/>
    </row>
    <row r="96" spans="1:4" ht="15">
      <c r="A96" s="162" t="s">
        <v>62</v>
      </c>
      <c r="B96" s="163"/>
      <c r="C96" s="163"/>
      <c r="D96" s="164"/>
    </row>
    <row r="97" spans="1:4" ht="15">
      <c r="A97" s="104" t="s">
        <v>2</v>
      </c>
      <c r="B97" s="156" t="s">
        <v>21</v>
      </c>
      <c r="C97" s="157"/>
      <c r="D97" s="70">
        <v>0</v>
      </c>
    </row>
    <row r="98" spans="1:4" ht="15">
      <c r="A98" s="22" t="s">
        <v>4</v>
      </c>
      <c r="B98" s="152" t="s">
        <v>22</v>
      </c>
      <c r="C98" s="153"/>
      <c r="D98" s="70"/>
    </row>
    <row r="99" spans="1:4" ht="15">
      <c r="A99" s="104" t="s">
        <v>6</v>
      </c>
      <c r="B99" s="156" t="s">
        <v>77</v>
      </c>
      <c r="C99" s="157"/>
      <c r="D99" s="70">
        <v>0</v>
      </c>
    </row>
    <row r="100" spans="1:4" ht="15">
      <c r="A100" s="104" t="s">
        <v>5</v>
      </c>
      <c r="B100" s="156" t="s">
        <v>78</v>
      </c>
      <c r="C100" s="157"/>
      <c r="D100" s="70"/>
    </row>
    <row r="101" spans="1:4" ht="15">
      <c r="A101" s="137" t="s">
        <v>63</v>
      </c>
      <c r="B101" s="138"/>
      <c r="C101" s="139"/>
      <c r="D101" s="13">
        <f>SUM(D97:D100)</f>
        <v>0</v>
      </c>
    </row>
    <row r="102" spans="1:4" ht="15">
      <c r="A102" s="22"/>
      <c r="B102" s="152"/>
      <c r="C102" s="153"/>
      <c r="D102" s="70"/>
    </row>
    <row r="104" spans="1:4" ht="15">
      <c r="A104" s="162" t="s">
        <v>123</v>
      </c>
      <c r="B104" s="163"/>
      <c r="C104" s="163"/>
      <c r="D104" s="164"/>
    </row>
    <row r="105" spans="1:4" ht="15">
      <c r="A105" s="103">
        <v>6</v>
      </c>
      <c r="B105" s="103" t="s">
        <v>64</v>
      </c>
      <c r="C105" s="105" t="s">
        <v>35</v>
      </c>
      <c r="D105" s="105" t="s">
        <v>76</v>
      </c>
    </row>
    <row r="106" spans="1:4" ht="15">
      <c r="A106" s="104" t="s">
        <v>2</v>
      </c>
      <c r="B106" s="3" t="s">
        <v>26</v>
      </c>
      <c r="C106" s="18">
        <v>0</v>
      </c>
      <c r="D106" s="81">
        <f>(D32+D63+D72+D94+D101)*C106</f>
        <v>0</v>
      </c>
    </row>
    <row r="107" spans="1:4" ht="15">
      <c r="A107" s="104" t="s">
        <v>4</v>
      </c>
      <c r="B107" s="3" t="s">
        <v>28</v>
      </c>
      <c r="C107" s="4">
        <v>0</v>
      </c>
      <c r="D107" s="81">
        <f>(D32+D63+D72+D94+D101+D106)*C107</f>
        <v>0</v>
      </c>
    </row>
    <row r="108" spans="1:4" ht="15">
      <c r="A108" s="104" t="s">
        <v>6</v>
      </c>
      <c r="B108" s="3" t="s">
        <v>27</v>
      </c>
      <c r="C108" s="4">
        <v>0</v>
      </c>
      <c r="D108" s="81">
        <f>D109+D110+D111</f>
        <v>0</v>
      </c>
    </row>
    <row r="109" spans="1:4" ht="15">
      <c r="A109" s="104"/>
      <c r="B109" s="3" t="s">
        <v>152</v>
      </c>
      <c r="C109" s="4">
        <v>0</v>
      </c>
      <c r="D109" s="81">
        <f>+((D32+D63+D72+D94+D101+D106+D107)/0.9135)*C109</f>
        <v>0</v>
      </c>
    </row>
    <row r="110" spans="1:4" ht="15">
      <c r="A110" s="104"/>
      <c r="B110" s="3" t="s">
        <v>65</v>
      </c>
      <c r="C110" s="18">
        <v>0</v>
      </c>
      <c r="D110" s="81">
        <f>((D32+D63+D72+D94+D101+D106+D107)/0.9135)*C110</f>
        <v>0</v>
      </c>
    </row>
    <row r="111" spans="1:4" ht="15">
      <c r="A111" s="104"/>
      <c r="B111" s="3" t="s">
        <v>66</v>
      </c>
      <c r="C111" s="18">
        <v>0</v>
      </c>
      <c r="D111" s="81">
        <f>((D32+D63+D72+D94+D101+D106+D107)/0.9135)*C111</f>
        <v>0</v>
      </c>
    </row>
    <row r="112" spans="1:4" ht="15">
      <c r="A112" s="189" t="s">
        <v>124</v>
      </c>
      <c r="B112" s="190"/>
      <c r="C112" s="191"/>
      <c r="D112" s="82">
        <f>D106+D107+D108</f>
        <v>0</v>
      </c>
    </row>
    <row r="113" spans="1:4" ht="15">
      <c r="A113" s="137" t="s">
        <v>95</v>
      </c>
      <c r="B113" s="138"/>
      <c r="C113" s="139"/>
      <c r="D113" s="54">
        <f>D32+D63+D72+D94+D101+D112</f>
        <v>4638.103426145375</v>
      </c>
    </row>
    <row r="114" spans="1:4" ht="15">
      <c r="A114" s="177" t="s">
        <v>111</v>
      </c>
      <c r="B114" s="178"/>
      <c r="C114" s="179"/>
      <c r="D114" s="53">
        <f>D113</f>
        <v>4638.103426145375</v>
      </c>
    </row>
    <row r="116" spans="1:4" ht="15.75">
      <c r="A116" s="192" t="s">
        <v>127</v>
      </c>
      <c r="B116" s="192"/>
      <c r="C116" s="192"/>
      <c r="D116" s="192"/>
    </row>
    <row r="117" spans="1:4" ht="15">
      <c r="A117" s="195"/>
      <c r="B117" s="195"/>
      <c r="C117" s="195"/>
      <c r="D117" s="195"/>
    </row>
    <row r="118" spans="1:4" ht="15">
      <c r="A118" s="195" t="s">
        <v>114</v>
      </c>
      <c r="B118" s="195"/>
      <c r="C118" s="195"/>
      <c r="D118" s="195"/>
    </row>
    <row r="119" spans="1:4" ht="15">
      <c r="A119" s="196" t="s">
        <v>109</v>
      </c>
      <c r="B119" s="196"/>
      <c r="C119" s="196"/>
      <c r="D119" s="196"/>
    </row>
    <row r="120" spans="1:4" ht="15">
      <c r="A120" s="88"/>
      <c r="B120" s="89"/>
      <c r="C120" s="90"/>
      <c r="D120" s="89"/>
    </row>
    <row r="121" spans="1:4" ht="15">
      <c r="A121" s="195"/>
      <c r="B121" s="195"/>
      <c r="C121" s="195"/>
      <c r="D121" s="195"/>
    </row>
    <row r="122" spans="1:4" ht="15">
      <c r="A122" s="91"/>
      <c r="B122" s="3"/>
      <c r="C122" s="3"/>
      <c r="D122" s="3"/>
    </row>
    <row r="123" spans="1:4" ht="15">
      <c r="A123" s="197" t="s">
        <v>106</v>
      </c>
      <c r="B123" s="197"/>
      <c r="C123" s="197"/>
      <c r="D123" s="197"/>
    </row>
    <row r="124" spans="1:4" ht="15">
      <c r="A124" s="193" t="s">
        <v>108</v>
      </c>
      <c r="B124" s="193"/>
      <c r="C124" s="193"/>
      <c r="D124" s="193"/>
    </row>
    <row r="125" spans="1:4" ht="15">
      <c r="A125" s="193" t="s">
        <v>107</v>
      </c>
      <c r="B125" s="193"/>
      <c r="C125" s="193"/>
      <c r="D125" s="193"/>
    </row>
    <row r="126" spans="1:4" ht="15">
      <c r="A126" s="193" t="s">
        <v>110</v>
      </c>
      <c r="B126" s="193"/>
      <c r="C126" s="193"/>
      <c r="D126" s="193"/>
    </row>
    <row r="127" spans="1:4" ht="15">
      <c r="A127" s="73"/>
      <c r="B127" s="73"/>
      <c r="C127" s="73"/>
      <c r="D127" s="73"/>
    </row>
    <row r="128" spans="1:4" ht="15">
      <c r="A128" s="194" t="s">
        <v>115</v>
      </c>
      <c r="B128" s="194"/>
      <c r="C128" s="194"/>
      <c r="D128" s="194"/>
    </row>
  </sheetData>
  <sheetProtection/>
  <mergeCells count="93">
    <mergeCell ref="A125:D125"/>
    <mergeCell ref="A126:D126"/>
    <mergeCell ref="A128:D128"/>
    <mergeCell ref="A117:D117"/>
    <mergeCell ref="A118:D118"/>
    <mergeCell ref="A119:D119"/>
    <mergeCell ref="A121:D121"/>
    <mergeCell ref="A123:D123"/>
    <mergeCell ref="A124:D124"/>
    <mergeCell ref="B102:C102"/>
    <mergeCell ref="A104:D104"/>
    <mergeCell ref="A112:C112"/>
    <mergeCell ref="A113:C113"/>
    <mergeCell ref="A114:C114"/>
    <mergeCell ref="A116:D116"/>
    <mergeCell ref="A96:D96"/>
    <mergeCell ref="B97:C97"/>
    <mergeCell ref="B98:C98"/>
    <mergeCell ref="B99:C99"/>
    <mergeCell ref="B100:C100"/>
    <mergeCell ref="A101:C101"/>
    <mergeCell ref="B89:C89"/>
    <mergeCell ref="A90:D90"/>
    <mergeCell ref="B91:C91"/>
    <mergeCell ref="B92:C92"/>
    <mergeCell ref="B93:C93"/>
    <mergeCell ref="A94:C94"/>
    <mergeCell ref="A72:C72"/>
    <mergeCell ref="A74:D74"/>
    <mergeCell ref="A75:D75"/>
    <mergeCell ref="B77:D77"/>
    <mergeCell ref="A87:C87"/>
    <mergeCell ref="B88:C88"/>
    <mergeCell ref="B66:C66"/>
    <mergeCell ref="B67:C67"/>
    <mergeCell ref="B68:C68"/>
    <mergeCell ref="B69:C69"/>
    <mergeCell ref="B70:C70"/>
    <mergeCell ref="B71:C71"/>
    <mergeCell ref="B59:C59"/>
    <mergeCell ref="B60:C60"/>
    <mergeCell ref="B61:C61"/>
    <mergeCell ref="B62:C62"/>
    <mergeCell ref="A63:C63"/>
    <mergeCell ref="A65:D65"/>
    <mergeCell ref="B53:C53"/>
    <mergeCell ref="B54:C54"/>
    <mergeCell ref="B55:C55"/>
    <mergeCell ref="B56:C56"/>
    <mergeCell ref="A57:C57"/>
    <mergeCell ref="A58:D58"/>
    <mergeCell ref="B38:C38"/>
    <mergeCell ref="B39:C39"/>
    <mergeCell ref="A49:B49"/>
    <mergeCell ref="B50:D50"/>
    <mergeCell ref="B51:C51"/>
    <mergeCell ref="B52:C52"/>
    <mergeCell ref="B31:C31"/>
    <mergeCell ref="A32:C32"/>
    <mergeCell ref="A34:D34"/>
    <mergeCell ref="B35:C35"/>
    <mergeCell ref="B36:C36"/>
    <mergeCell ref="B37:C37"/>
    <mergeCell ref="B25:C25"/>
    <mergeCell ref="B26:C26"/>
    <mergeCell ref="B27:C27"/>
    <mergeCell ref="B28:C28"/>
    <mergeCell ref="B29:C29"/>
    <mergeCell ref="B30:C30"/>
    <mergeCell ref="B18:C18"/>
    <mergeCell ref="B19:C19"/>
    <mergeCell ref="B20:C20"/>
    <mergeCell ref="A22:D22"/>
    <mergeCell ref="B23:C23"/>
    <mergeCell ref="B24:C24"/>
    <mergeCell ref="A12:D12"/>
    <mergeCell ref="B13:C13"/>
    <mergeCell ref="B14:C14"/>
    <mergeCell ref="A15:D15"/>
    <mergeCell ref="B16:C16"/>
    <mergeCell ref="B17:C17"/>
    <mergeCell ref="A6:D6"/>
    <mergeCell ref="B7:C7"/>
    <mergeCell ref="B8:C8"/>
    <mergeCell ref="B9:C9"/>
    <mergeCell ref="B10:C10"/>
    <mergeCell ref="B11:C11"/>
    <mergeCell ref="A1:D2"/>
    <mergeCell ref="A3:B3"/>
    <mergeCell ref="C3:D3"/>
    <mergeCell ref="A4:B4"/>
    <mergeCell ref="C4:D4"/>
    <mergeCell ref="A5:D5"/>
  </mergeCells>
  <printOptions/>
  <pageMargins left="0.511811024" right="0.511811024" top="0.787401575" bottom="0.787401575" header="0.31496062" footer="0.31496062"/>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E128"/>
  <sheetViews>
    <sheetView zoomScale="90" zoomScaleNormal="90" zoomScalePageLayoutView="0" workbookViewId="0" topLeftCell="A110">
      <selection activeCell="C122" sqref="C122"/>
    </sheetView>
  </sheetViews>
  <sheetFormatPr defaultColWidth="9.140625" defaultRowHeight="15"/>
  <cols>
    <col min="1" max="1" width="25.57421875" style="0" customWidth="1"/>
    <col min="2" max="2" width="57.421875" style="0" bestFit="1" customWidth="1"/>
    <col min="3" max="3" width="46.8515625" style="0" customWidth="1"/>
    <col min="4" max="4" width="19.00390625" style="0" customWidth="1"/>
    <col min="5" max="5" width="51.7109375" style="0" customWidth="1"/>
  </cols>
  <sheetData>
    <row r="1" spans="1:4" ht="15">
      <c r="A1" s="129" t="s">
        <v>96</v>
      </c>
      <c r="B1" s="130"/>
      <c r="C1" s="130"/>
      <c r="D1" s="130"/>
    </row>
    <row r="2" spans="1:4" ht="15">
      <c r="A2" s="131"/>
      <c r="B2" s="131"/>
      <c r="C2" s="131"/>
      <c r="D2" s="131"/>
    </row>
    <row r="3" spans="1:4" ht="15">
      <c r="A3" s="132" t="s">
        <v>0</v>
      </c>
      <c r="B3" s="132"/>
      <c r="C3" s="133"/>
      <c r="D3" s="133"/>
    </row>
    <row r="4" spans="1:4" ht="15">
      <c r="A4" s="132" t="s">
        <v>1</v>
      </c>
      <c r="B4" s="132"/>
      <c r="C4" s="133"/>
      <c r="D4" s="133"/>
    </row>
    <row r="5" spans="1:4" ht="15">
      <c r="A5" s="134" t="s">
        <v>3</v>
      </c>
      <c r="B5" s="135"/>
      <c r="C5" s="135"/>
      <c r="D5" s="136"/>
    </row>
    <row r="6" spans="1:4" ht="15">
      <c r="A6" s="137" t="s">
        <v>29</v>
      </c>
      <c r="B6" s="138"/>
      <c r="C6" s="138"/>
      <c r="D6" s="139"/>
    </row>
    <row r="7" spans="1:4" ht="15">
      <c r="A7" s="35" t="s">
        <v>2</v>
      </c>
      <c r="B7" s="140" t="s">
        <v>88</v>
      </c>
      <c r="C7" s="141"/>
      <c r="D7" s="1"/>
    </row>
    <row r="8" spans="1:4" ht="15">
      <c r="A8" s="35" t="s">
        <v>4</v>
      </c>
      <c r="B8" s="140" t="s">
        <v>89</v>
      </c>
      <c r="C8" s="141"/>
      <c r="D8" s="120" t="s">
        <v>156</v>
      </c>
    </row>
    <row r="9" spans="1:4" ht="15">
      <c r="A9" s="16" t="s">
        <v>6</v>
      </c>
      <c r="B9" s="142" t="s">
        <v>90</v>
      </c>
      <c r="C9" s="143"/>
      <c r="D9" s="121"/>
    </row>
    <row r="10" spans="1:4" ht="15">
      <c r="A10" s="16" t="s">
        <v>5</v>
      </c>
      <c r="B10" s="140" t="s">
        <v>91</v>
      </c>
      <c r="C10" s="141"/>
      <c r="D10" s="120" t="s">
        <v>70</v>
      </c>
    </row>
    <row r="11" spans="1:4" ht="15">
      <c r="A11" s="16" t="s">
        <v>15</v>
      </c>
      <c r="B11" s="140" t="s">
        <v>131</v>
      </c>
      <c r="C11" s="141"/>
      <c r="D11" s="22">
        <v>22</v>
      </c>
    </row>
    <row r="12" spans="1:4" ht="15">
      <c r="A12" s="144" t="s">
        <v>9</v>
      </c>
      <c r="B12" s="145"/>
      <c r="C12" s="145"/>
      <c r="D12" s="146"/>
    </row>
    <row r="13" spans="1:4" ht="30">
      <c r="A13" s="10" t="s">
        <v>7</v>
      </c>
      <c r="B13" s="147" t="s">
        <v>8</v>
      </c>
      <c r="C13" s="148"/>
      <c r="D13" s="105" t="s">
        <v>67</v>
      </c>
    </row>
    <row r="14" spans="1:4" ht="33.75">
      <c r="A14" s="114" t="s">
        <v>161</v>
      </c>
      <c r="B14" s="149" t="s">
        <v>68</v>
      </c>
      <c r="C14" s="150"/>
      <c r="D14" s="115">
        <v>2</v>
      </c>
    </row>
    <row r="15" spans="1:4" ht="15">
      <c r="A15" s="151" t="s">
        <v>10</v>
      </c>
      <c r="B15" s="151"/>
      <c r="C15" s="151"/>
      <c r="D15" s="151"/>
    </row>
    <row r="16" spans="1:4" ht="15">
      <c r="A16" s="92">
        <v>1</v>
      </c>
      <c r="B16" s="152" t="s">
        <v>11</v>
      </c>
      <c r="C16" s="153"/>
      <c r="D16" s="116" t="s">
        <v>176</v>
      </c>
    </row>
    <row r="17" spans="1:4" ht="15">
      <c r="A17" s="9">
        <v>2</v>
      </c>
      <c r="B17" s="140" t="s">
        <v>30</v>
      </c>
      <c r="C17" s="141"/>
      <c r="D17" s="116" t="s">
        <v>173</v>
      </c>
    </row>
    <row r="18" spans="1:4" ht="15">
      <c r="A18" s="9">
        <v>3</v>
      </c>
      <c r="B18" s="140" t="s">
        <v>12</v>
      </c>
      <c r="C18" s="141"/>
      <c r="D18" s="117">
        <v>2583.3</v>
      </c>
    </row>
    <row r="19" spans="1:4" ht="30">
      <c r="A19" s="9">
        <v>4</v>
      </c>
      <c r="B19" s="140" t="s">
        <v>13</v>
      </c>
      <c r="C19" s="141"/>
      <c r="D19" s="118" t="s">
        <v>174</v>
      </c>
    </row>
    <row r="20" spans="1:4" ht="15">
      <c r="A20" s="9">
        <v>5</v>
      </c>
      <c r="B20" s="154" t="s">
        <v>14</v>
      </c>
      <c r="C20" s="154"/>
      <c r="D20" s="119" t="s">
        <v>71</v>
      </c>
    </row>
    <row r="21" spans="1:4" ht="15">
      <c r="A21" s="45"/>
      <c r="B21" s="46"/>
      <c r="C21" s="46"/>
      <c r="D21" s="47"/>
    </row>
    <row r="22" spans="1:4" ht="15">
      <c r="A22" s="155" t="s">
        <v>50</v>
      </c>
      <c r="B22" s="155"/>
      <c r="C22" s="155"/>
      <c r="D22" s="155"/>
    </row>
    <row r="23" spans="1:5" ht="45">
      <c r="A23" s="9" t="s">
        <v>2</v>
      </c>
      <c r="B23" s="156" t="s">
        <v>19</v>
      </c>
      <c r="C23" s="157"/>
      <c r="D23" s="77">
        <f>D18</f>
        <v>2583.3</v>
      </c>
      <c r="E23" s="122" t="s">
        <v>179</v>
      </c>
    </row>
    <row r="24" spans="1:4" ht="15">
      <c r="A24" s="9" t="s">
        <v>4</v>
      </c>
      <c r="B24" s="156" t="s">
        <v>20</v>
      </c>
      <c r="C24" s="157"/>
      <c r="D24" s="80">
        <v>0</v>
      </c>
    </row>
    <row r="25" spans="1:4" ht="15">
      <c r="A25" s="9" t="s">
        <v>6</v>
      </c>
      <c r="B25" s="156" t="s">
        <v>153</v>
      </c>
      <c r="C25" s="157"/>
      <c r="D25" s="80">
        <v>0</v>
      </c>
    </row>
    <row r="26" spans="1:4" ht="15">
      <c r="A26" s="9" t="s">
        <v>5</v>
      </c>
      <c r="B26" s="158" t="s">
        <v>122</v>
      </c>
      <c r="C26" s="159"/>
      <c r="D26" s="80">
        <v>0</v>
      </c>
    </row>
    <row r="27" spans="1:4" ht="15">
      <c r="A27" s="9" t="s">
        <v>15</v>
      </c>
      <c r="B27" s="156" t="s">
        <v>31</v>
      </c>
      <c r="C27" s="157"/>
      <c r="D27" s="80">
        <v>0</v>
      </c>
    </row>
    <row r="28" spans="1:4" ht="15">
      <c r="A28" s="9" t="s">
        <v>16</v>
      </c>
      <c r="B28" s="156" t="s">
        <v>79</v>
      </c>
      <c r="C28" s="157"/>
      <c r="D28" s="80">
        <v>0</v>
      </c>
    </row>
    <row r="29" spans="1:4" ht="15">
      <c r="A29" s="9" t="s">
        <v>17</v>
      </c>
      <c r="B29" s="156" t="s">
        <v>119</v>
      </c>
      <c r="C29" s="157"/>
      <c r="D29" s="80">
        <v>0</v>
      </c>
    </row>
    <row r="30" spans="1:4" ht="15">
      <c r="A30" s="9" t="s">
        <v>18</v>
      </c>
      <c r="B30" s="156" t="s">
        <v>120</v>
      </c>
      <c r="C30" s="157"/>
      <c r="D30" s="80">
        <v>0</v>
      </c>
    </row>
    <row r="31" spans="1:4" ht="15">
      <c r="A31" s="92" t="s">
        <v>118</v>
      </c>
      <c r="B31" s="160" t="s">
        <v>72</v>
      </c>
      <c r="C31" s="161"/>
      <c r="D31" s="70">
        <v>0</v>
      </c>
    </row>
    <row r="32" spans="1:4" ht="15">
      <c r="A32" s="137" t="s">
        <v>56</v>
      </c>
      <c r="B32" s="138"/>
      <c r="C32" s="139"/>
      <c r="D32" s="13">
        <f>SUM(D23:D31)</f>
        <v>2583.3</v>
      </c>
    </row>
    <row r="33" spans="1:4" ht="15">
      <c r="A33" s="43"/>
      <c r="B33" s="44"/>
      <c r="C33" s="44"/>
      <c r="D33" s="48"/>
    </row>
    <row r="34" spans="1:4" ht="15">
      <c r="A34" s="162" t="s">
        <v>49</v>
      </c>
      <c r="B34" s="163"/>
      <c r="C34" s="163"/>
      <c r="D34" s="164"/>
    </row>
    <row r="35" spans="1:4" ht="15">
      <c r="A35" s="103" t="s">
        <v>46</v>
      </c>
      <c r="B35" s="147" t="s">
        <v>33</v>
      </c>
      <c r="C35" s="148"/>
      <c r="D35" s="105" t="s">
        <v>25</v>
      </c>
    </row>
    <row r="36" spans="1:4" ht="15">
      <c r="A36" s="104" t="s">
        <v>2</v>
      </c>
      <c r="B36" s="156" t="s">
        <v>92</v>
      </c>
      <c r="C36" s="157"/>
      <c r="D36" s="78">
        <f>D32*8.33/100</f>
        <v>215.18889000000001</v>
      </c>
    </row>
    <row r="37" spans="1:4" ht="15">
      <c r="A37" s="104" t="s">
        <v>4</v>
      </c>
      <c r="B37" s="165" t="s">
        <v>130</v>
      </c>
      <c r="C37" s="166"/>
      <c r="D37" s="78">
        <f>D32*12.1%</f>
        <v>312.5793</v>
      </c>
    </row>
    <row r="38" spans="1:4" ht="15">
      <c r="A38" s="104"/>
      <c r="B38" s="167" t="s">
        <v>55</v>
      </c>
      <c r="C38" s="168"/>
      <c r="D38" s="6">
        <f>SUM(D36:D37)</f>
        <v>527.76819</v>
      </c>
    </row>
    <row r="39" spans="1:4" ht="15">
      <c r="A39" s="103" t="s">
        <v>83</v>
      </c>
      <c r="B39" s="147" t="s">
        <v>36</v>
      </c>
      <c r="C39" s="148"/>
      <c r="D39" s="105"/>
    </row>
    <row r="40" spans="1:4" ht="15">
      <c r="A40" s="103"/>
      <c r="B40" s="103" t="s">
        <v>34</v>
      </c>
      <c r="C40" s="105" t="s">
        <v>35</v>
      </c>
      <c r="D40" s="105" t="s">
        <v>25</v>
      </c>
    </row>
    <row r="41" spans="1:4" ht="15">
      <c r="A41" s="104" t="s">
        <v>2</v>
      </c>
      <c r="B41" s="3" t="s">
        <v>23</v>
      </c>
      <c r="C41" s="18">
        <v>0.2</v>
      </c>
      <c r="D41" s="64">
        <f>($D$32+$D$38)*C41</f>
        <v>622.2136380000001</v>
      </c>
    </row>
    <row r="42" spans="1:4" ht="15">
      <c r="A42" s="104" t="s">
        <v>4</v>
      </c>
      <c r="B42" s="3" t="s">
        <v>24</v>
      </c>
      <c r="C42" s="17">
        <v>0.025</v>
      </c>
      <c r="D42" s="64">
        <f aca="true" t="shared" si="0" ref="D42:D48">($D$32+$D$38)*C42</f>
        <v>77.77670475000001</v>
      </c>
    </row>
    <row r="43" spans="1:5" ht="15">
      <c r="A43" s="104" t="s">
        <v>6</v>
      </c>
      <c r="B43" s="120" t="s">
        <v>97</v>
      </c>
      <c r="C43" s="124">
        <v>0.01</v>
      </c>
      <c r="D43" s="70">
        <f>($D$32+$D$38)*C43</f>
        <v>31.1106819</v>
      </c>
      <c r="E43" s="125" t="s">
        <v>180</v>
      </c>
    </row>
    <row r="44" spans="1:4" ht="15">
      <c r="A44" s="104" t="s">
        <v>5</v>
      </c>
      <c r="B44" s="3" t="s">
        <v>37</v>
      </c>
      <c r="C44" s="17">
        <v>0.015</v>
      </c>
      <c r="D44" s="64">
        <f t="shared" si="0"/>
        <v>46.66602285</v>
      </c>
    </row>
    <row r="45" spans="1:4" ht="15">
      <c r="A45" s="104" t="s">
        <v>15</v>
      </c>
      <c r="B45" s="3" t="s">
        <v>38</v>
      </c>
      <c r="C45" s="18">
        <v>0.01</v>
      </c>
      <c r="D45" s="64">
        <f t="shared" si="0"/>
        <v>31.1106819</v>
      </c>
    </row>
    <row r="46" spans="1:4" ht="15">
      <c r="A46" s="104" t="s">
        <v>16</v>
      </c>
      <c r="B46" s="3" t="s">
        <v>98</v>
      </c>
      <c r="C46" s="4">
        <v>0.006</v>
      </c>
      <c r="D46" s="64">
        <f t="shared" si="0"/>
        <v>18.66640914</v>
      </c>
    </row>
    <row r="47" spans="1:4" ht="15">
      <c r="A47" s="104" t="s">
        <v>17</v>
      </c>
      <c r="B47" s="3" t="s">
        <v>39</v>
      </c>
      <c r="C47" s="4">
        <v>0.002</v>
      </c>
      <c r="D47" s="64">
        <f t="shared" si="0"/>
        <v>6.22213638</v>
      </c>
    </row>
    <row r="48" spans="1:4" ht="15">
      <c r="A48" s="104" t="s">
        <v>18</v>
      </c>
      <c r="B48" s="3" t="s">
        <v>40</v>
      </c>
      <c r="C48" s="18">
        <v>0.08</v>
      </c>
      <c r="D48" s="64">
        <f t="shared" si="0"/>
        <v>248.8854552</v>
      </c>
    </row>
    <row r="49" spans="1:4" ht="15">
      <c r="A49" s="169" t="s">
        <v>41</v>
      </c>
      <c r="B49" s="170"/>
      <c r="C49" s="19">
        <f>SUM(C41:C48)</f>
        <v>0.34800000000000003</v>
      </c>
      <c r="D49" s="13">
        <f>SUM(D41:D48)</f>
        <v>1082.6517301200001</v>
      </c>
    </row>
    <row r="50" spans="1:4" ht="15">
      <c r="A50" s="103" t="s">
        <v>84</v>
      </c>
      <c r="B50" s="200" t="s">
        <v>42</v>
      </c>
      <c r="C50" s="201"/>
      <c r="D50" s="202"/>
    </row>
    <row r="51" spans="1:4" ht="15">
      <c r="A51" s="104" t="s">
        <v>2</v>
      </c>
      <c r="B51" s="152" t="s">
        <v>132</v>
      </c>
      <c r="C51" s="153"/>
      <c r="D51" s="70">
        <v>0</v>
      </c>
    </row>
    <row r="52" spans="1:5" ht="15">
      <c r="A52" s="104" t="s">
        <v>4</v>
      </c>
      <c r="B52" s="152" t="s">
        <v>43</v>
      </c>
      <c r="C52" s="153"/>
      <c r="D52" s="70">
        <v>146.72</v>
      </c>
      <c r="E52" s="125" t="s">
        <v>181</v>
      </c>
    </row>
    <row r="53" spans="1:4" ht="15">
      <c r="A53" s="104" t="s">
        <v>6</v>
      </c>
      <c r="B53" s="156" t="s">
        <v>112</v>
      </c>
      <c r="C53" s="157"/>
      <c r="D53" s="80">
        <v>0</v>
      </c>
    </row>
    <row r="54" spans="1:4" ht="15">
      <c r="A54" s="104" t="s">
        <v>5</v>
      </c>
      <c r="B54" s="156" t="s">
        <v>116</v>
      </c>
      <c r="C54" s="157"/>
      <c r="D54" s="80">
        <v>0</v>
      </c>
    </row>
    <row r="55" spans="1:4" ht="15">
      <c r="A55" s="104" t="s">
        <v>15</v>
      </c>
      <c r="B55" s="156" t="s">
        <v>117</v>
      </c>
      <c r="C55" s="157"/>
      <c r="D55" s="70">
        <v>0</v>
      </c>
    </row>
    <row r="56" spans="1:4" ht="15">
      <c r="A56" s="104" t="s">
        <v>16</v>
      </c>
      <c r="B56" s="172" t="s">
        <v>125</v>
      </c>
      <c r="C56" s="173"/>
      <c r="D56" s="70">
        <v>0</v>
      </c>
    </row>
    <row r="57" spans="1:4" ht="15">
      <c r="A57" s="169" t="s">
        <v>54</v>
      </c>
      <c r="B57" s="174"/>
      <c r="C57" s="170"/>
      <c r="D57" s="13">
        <f>SUM(D51:D56)</f>
        <v>146.72</v>
      </c>
    </row>
    <row r="58" spans="1:4" ht="15">
      <c r="A58" s="137" t="s">
        <v>44</v>
      </c>
      <c r="B58" s="138"/>
      <c r="C58" s="138"/>
      <c r="D58" s="139"/>
    </row>
    <row r="59" spans="1:4" ht="15">
      <c r="A59" s="79">
        <v>2</v>
      </c>
      <c r="B59" s="137" t="s">
        <v>32</v>
      </c>
      <c r="C59" s="139"/>
      <c r="D59" s="15" t="s">
        <v>25</v>
      </c>
    </row>
    <row r="60" spans="1:4" ht="15">
      <c r="A60" s="34" t="s">
        <v>46</v>
      </c>
      <c r="B60" s="175" t="s">
        <v>33</v>
      </c>
      <c r="C60" s="176"/>
      <c r="D60" s="80">
        <f>D38</f>
        <v>527.76819</v>
      </c>
    </row>
    <row r="61" spans="1:4" ht="15">
      <c r="A61" s="34" t="s">
        <v>47</v>
      </c>
      <c r="B61" s="175" t="s">
        <v>34</v>
      </c>
      <c r="C61" s="176"/>
      <c r="D61" s="80">
        <f>D49</f>
        <v>1082.6517301200001</v>
      </c>
    </row>
    <row r="62" spans="1:4" ht="15">
      <c r="A62" s="34" t="s">
        <v>48</v>
      </c>
      <c r="B62" s="175" t="s">
        <v>45</v>
      </c>
      <c r="C62" s="176"/>
      <c r="D62" s="80">
        <f>D57</f>
        <v>146.72</v>
      </c>
    </row>
    <row r="63" spans="1:4" ht="15">
      <c r="A63" s="169" t="s">
        <v>53</v>
      </c>
      <c r="B63" s="174"/>
      <c r="C63" s="170"/>
      <c r="D63" s="13">
        <f>SUM(D60:D62)</f>
        <v>1757.1399201200002</v>
      </c>
    </row>
    <row r="64" spans="1:4" ht="15">
      <c r="A64" s="50"/>
      <c r="B64" s="51"/>
      <c r="C64" s="51"/>
      <c r="D64" s="48"/>
    </row>
    <row r="65" spans="1:4" ht="15">
      <c r="A65" s="177" t="s">
        <v>51</v>
      </c>
      <c r="B65" s="178"/>
      <c r="C65" s="178"/>
      <c r="D65" s="179"/>
    </row>
    <row r="66" spans="1:4" ht="15">
      <c r="A66" s="57" t="s">
        <v>80</v>
      </c>
      <c r="B66" s="180" t="s">
        <v>73</v>
      </c>
      <c r="C66" s="181"/>
      <c r="D66" s="56">
        <f>(((((D32+D36+D37)*31.5%))+(((D32/30)*1*1)))/12)*80%</f>
        <v>71.07309865666666</v>
      </c>
    </row>
    <row r="67" spans="1:4" ht="15">
      <c r="A67" s="57" t="s">
        <v>99</v>
      </c>
      <c r="B67" s="180" t="s">
        <v>100</v>
      </c>
      <c r="C67" s="181"/>
      <c r="D67" s="56">
        <f>D66*8%</f>
        <v>5.6858478925333324</v>
      </c>
    </row>
    <row r="68" spans="1:4" ht="15">
      <c r="A68" s="57" t="s">
        <v>101</v>
      </c>
      <c r="B68" s="180" t="s">
        <v>102</v>
      </c>
      <c r="C68" s="181"/>
      <c r="D68" s="56">
        <f>D66*8%*(40%)</f>
        <v>2.274339157013333</v>
      </c>
    </row>
    <row r="69" spans="1:4" ht="15">
      <c r="A69" s="57" t="s">
        <v>81</v>
      </c>
      <c r="B69" s="180" t="s">
        <v>74</v>
      </c>
      <c r="C69" s="181"/>
      <c r="D69" s="56">
        <f>(((D32/30)*7)/12)*31.5%</f>
        <v>15.8227125</v>
      </c>
    </row>
    <row r="70" spans="1:4" ht="15">
      <c r="A70" s="57" t="s">
        <v>103</v>
      </c>
      <c r="B70" s="180" t="s">
        <v>137</v>
      </c>
      <c r="C70" s="181"/>
      <c r="D70" s="56">
        <f>D69*C49</f>
        <v>5.50630395</v>
      </c>
    </row>
    <row r="71" spans="1:4" ht="15">
      <c r="A71" s="57" t="s">
        <v>104</v>
      </c>
      <c r="B71" s="180" t="s">
        <v>105</v>
      </c>
      <c r="C71" s="181"/>
      <c r="D71" s="56">
        <f>((D32+D36+((((3.95*D32)+(3.95*D36))*10.28%)/12)+D69)*8%*(100%+0.25%))*(40%)</f>
        <v>93.32097030065356</v>
      </c>
    </row>
    <row r="72" spans="1:4" ht="15">
      <c r="A72" s="169" t="s">
        <v>52</v>
      </c>
      <c r="B72" s="174"/>
      <c r="C72" s="170"/>
      <c r="D72" s="13">
        <f>SUM(D66:D71)</f>
        <v>193.68327245686686</v>
      </c>
    </row>
    <row r="73" spans="1:4" ht="15">
      <c r="A73" s="50"/>
      <c r="B73" s="51"/>
      <c r="C73" s="51"/>
      <c r="D73" s="48"/>
    </row>
    <row r="74" spans="1:4" ht="15">
      <c r="A74" s="177" t="s">
        <v>57</v>
      </c>
      <c r="B74" s="178"/>
      <c r="C74" s="178"/>
      <c r="D74" s="179"/>
    </row>
    <row r="75" spans="1:4" ht="15">
      <c r="A75" s="182" t="s">
        <v>139</v>
      </c>
      <c r="B75" s="183"/>
      <c r="C75" s="183"/>
      <c r="D75" s="184"/>
    </row>
    <row r="76" spans="1:4" ht="15">
      <c r="A76" s="106"/>
      <c r="B76" s="98" t="s">
        <v>146</v>
      </c>
      <c r="C76" s="99">
        <f>((D32+D63+D72+D82+D101)-(D51+D52+D98+D99))/D11</f>
        <v>201.6710986482488</v>
      </c>
      <c r="D76" s="95"/>
    </row>
    <row r="77" spans="1:4" ht="15">
      <c r="A77" s="103" t="s">
        <v>85</v>
      </c>
      <c r="B77" s="147" t="s">
        <v>58</v>
      </c>
      <c r="C77" s="171"/>
      <c r="D77" s="148"/>
    </row>
    <row r="78" spans="1:4" ht="15">
      <c r="A78" s="22" t="s">
        <v>2</v>
      </c>
      <c r="B78" s="58" t="s">
        <v>138</v>
      </c>
      <c r="C78" s="65"/>
      <c r="D78" s="61">
        <v>0</v>
      </c>
    </row>
    <row r="79" spans="1:4" ht="60">
      <c r="A79" s="33" t="s">
        <v>4</v>
      </c>
      <c r="B79" s="60" t="s">
        <v>147</v>
      </c>
      <c r="C79" s="96" t="s">
        <v>148</v>
      </c>
      <c r="D79" s="61">
        <f>(1*C76)/12</f>
        <v>16.805924887354067</v>
      </c>
    </row>
    <row r="80" spans="1:4" ht="75">
      <c r="A80" s="22" t="s">
        <v>6</v>
      </c>
      <c r="B80" s="58" t="s">
        <v>133</v>
      </c>
      <c r="C80" s="96" t="s">
        <v>149</v>
      </c>
      <c r="D80" s="61">
        <f>(1.25*C76)/12</f>
        <v>21.007406109192583</v>
      </c>
    </row>
    <row r="81" spans="1:4" ht="30">
      <c r="A81" s="22" t="s">
        <v>5</v>
      </c>
      <c r="B81" s="59" t="s">
        <v>134</v>
      </c>
      <c r="C81" s="97" t="s">
        <v>150</v>
      </c>
      <c r="D81" s="61">
        <f>(1*C76)/12</f>
        <v>16.805924887354067</v>
      </c>
    </row>
    <row r="82" spans="1:4" ht="30">
      <c r="A82" s="33" t="s">
        <v>15</v>
      </c>
      <c r="B82" s="60" t="s">
        <v>135</v>
      </c>
      <c r="C82" s="63" t="s">
        <v>151</v>
      </c>
      <c r="D82" s="61">
        <f>D83+D84+D85</f>
        <v>49.3609776846072</v>
      </c>
    </row>
    <row r="83" spans="1:4" ht="30">
      <c r="A83" s="33" t="s">
        <v>140</v>
      </c>
      <c r="B83" s="60" t="s">
        <v>142</v>
      </c>
      <c r="C83" s="63"/>
      <c r="D83" s="61">
        <f>((D37*(3.95/12)*10.28%))</f>
        <v>10.577162546499999</v>
      </c>
    </row>
    <row r="84" spans="1:4" ht="30">
      <c r="A84" s="33" t="s">
        <v>141</v>
      </c>
      <c r="B84" s="60" t="s">
        <v>143</v>
      </c>
      <c r="C84" s="63"/>
      <c r="D84" s="61">
        <f>(((D32+D36+(D32*8.33%))*C49+((12.1%-8.33%)*D32))*3.95/12)*10.28%</f>
        <v>38.7838151381072</v>
      </c>
    </row>
    <row r="85" spans="1:4" ht="45">
      <c r="A85" s="33" t="s">
        <v>144</v>
      </c>
      <c r="B85" s="60" t="s">
        <v>145</v>
      </c>
      <c r="C85" s="63"/>
      <c r="D85" s="61">
        <f>(D55*3.95*10.28%)/12</f>
        <v>0</v>
      </c>
    </row>
    <row r="86" spans="1:4" ht="30">
      <c r="A86" s="33" t="s">
        <v>16</v>
      </c>
      <c r="B86" s="60" t="s">
        <v>136</v>
      </c>
      <c r="C86" s="62"/>
      <c r="D86" s="61"/>
    </row>
    <row r="87" spans="1:4" ht="15">
      <c r="A87" s="137" t="s">
        <v>59</v>
      </c>
      <c r="B87" s="138"/>
      <c r="C87" s="139"/>
      <c r="D87" s="13">
        <f>D78+D79+D80+D81+D82+D86</f>
        <v>103.98023356850791</v>
      </c>
    </row>
    <row r="88" spans="1:4" ht="15">
      <c r="A88" s="103" t="s">
        <v>82</v>
      </c>
      <c r="B88" s="147" t="s">
        <v>60</v>
      </c>
      <c r="C88" s="148"/>
      <c r="D88" s="105" t="s">
        <v>25</v>
      </c>
    </row>
    <row r="89" spans="1:4" ht="15">
      <c r="A89" s="22" t="s">
        <v>2</v>
      </c>
      <c r="B89" s="185" t="s">
        <v>75</v>
      </c>
      <c r="C89" s="186"/>
      <c r="D89" s="30" t="s">
        <v>71</v>
      </c>
    </row>
    <row r="90" spans="1:4" ht="15">
      <c r="A90" s="137" t="s">
        <v>93</v>
      </c>
      <c r="B90" s="138"/>
      <c r="C90" s="138"/>
      <c r="D90" s="139"/>
    </row>
    <row r="91" spans="1:4" ht="15">
      <c r="A91" s="41">
        <v>4</v>
      </c>
      <c r="B91" s="187" t="s">
        <v>94</v>
      </c>
      <c r="C91" s="188"/>
      <c r="D91" s="105" t="s">
        <v>25</v>
      </c>
    </row>
    <row r="92" spans="1:4" ht="15">
      <c r="A92" s="22" t="s">
        <v>86</v>
      </c>
      <c r="B92" s="185" t="s">
        <v>58</v>
      </c>
      <c r="C92" s="186"/>
      <c r="D92" s="42">
        <f>D87</f>
        <v>103.98023356850791</v>
      </c>
    </row>
    <row r="93" spans="1:4" ht="15">
      <c r="A93" s="22" t="s">
        <v>82</v>
      </c>
      <c r="B93" s="185" t="s">
        <v>60</v>
      </c>
      <c r="C93" s="186"/>
      <c r="D93" s="42" t="str">
        <f>D89</f>
        <v>-</v>
      </c>
    </row>
    <row r="94" spans="1:4" ht="15">
      <c r="A94" s="137" t="s">
        <v>61</v>
      </c>
      <c r="B94" s="138"/>
      <c r="C94" s="139"/>
      <c r="D94" s="21">
        <f>D92</f>
        <v>103.98023356850791</v>
      </c>
    </row>
    <row r="95" spans="1:4" ht="15">
      <c r="A95" s="101"/>
      <c r="B95" s="102"/>
      <c r="C95" s="102"/>
      <c r="D95" s="52"/>
    </row>
    <row r="96" spans="1:4" ht="15">
      <c r="A96" s="162" t="s">
        <v>62</v>
      </c>
      <c r="B96" s="163"/>
      <c r="C96" s="163"/>
      <c r="D96" s="164"/>
    </row>
    <row r="97" spans="1:4" ht="15">
      <c r="A97" s="104" t="s">
        <v>2</v>
      </c>
      <c r="B97" s="156" t="s">
        <v>21</v>
      </c>
      <c r="C97" s="157"/>
      <c r="D97" s="70">
        <v>0</v>
      </c>
    </row>
    <row r="98" spans="1:4" ht="15">
      <c r="A98" s="22" t="s">
        <v>4</v>
      </c>
      <c r="B98" s="152" t="s">
        <v>22</v>
      </c>
      <c r="C98" s="153"/>
      <c r="D98" s="70"/>
    </row>
    <row r="99" spans="1:4" ht="15">
      <c r="A99" s="104" t="s">
        <v>6</v>
      </c>
      <c r="B99" s="156" t="s">
        <v>77</v>
      </c>
      <c r="C99" s="157"/>
      <c r="D99" s="70">
        <v>0</v>
      </c>
    </row>
    <row r="100" spans="1:4" ht="15">
      <c r="A100" s="104" t="s">
        <v>5</v>
      </c>
      <c r="B100" s="156" t="s">
        <v>78</v>
      </c>
      <c r="C100" s="157"/>
      <c r="D100" s="70"/>
    </row>
    <row r="101" spans="1:4" ht="15">
      <c r="A101" s="137" t="s">
        <v>63</v>
      </c>
      <c r="B101" s="138"/>
      <c r="C101" s="139"/>
      <c r="D101" s="13">
        <f>SUM(D97:D100)</f>
        <v>0</v>
      </c>
    </row>
    <row r="102" spans="1:4" ht="15">
      <c r="A102" s="22"/>
      <c r="B102" s="152"/>
      <c r="C102" s="153"/>
      <c r="D102" s="70"/>
    </row>
    <row r="104" spans="1:4" ht="15">
      <c r="A104" s="162" t="s">
        <v>123</v>
      </c>
      <c r="B104" s="163"/>
      <c r="C104" s="163"/>
      <c r="D104" s="164"/>
    </row>
    <row r="105" spans="1:4" ht="15">
      <c r="A105" s="103">
        <v>6</v>
      </c>
      <c r="B105" s="103" t="s">
        <v>64</v>
      </c>
      <c r="C105" s="105" t="s">
        <v>35</v>
      </c>
      <c r="D105" s="105" t="s">
        <v>76</v>
      </c>
    </row>
    <row r="106" spans="1:4" ht="15">
      <c r="A106" s="104" t="s">
        <v>2</v>
      </c>
      <c r="B106" s="3" t="s">
        <v>26</v>
      </c>
      <c r="C106" s="18">
        <v>0</v>
      </c>
      <c r="D106" s="81">
        <f>(D32+D63+D72+D94+D101)*C106</f>
        <v>0</v>
      </c>
    </row>
    <row r="107" spans="1:4" ht="15">
      <c r="A107" s="104" t="s">
        <v>4</v>
      </c>
      <c r="B107" s="3" t="s">
        <v>28</v>
      </c>
      <c r="C107" s="4">
        <v>0</v>
      </c>
      <c r="D107" s="81">
        <f>(D32+D63+D72+D94+D101+D106)*C107</f>
        <v>0</v>
      </c>
    </row>
    <row r="108" spans="1:4" ht="15">
      <c r="A108" s="104" t="s">
        <v>6</v>
      </c>
      <c r="B108" s="3" t="s">
        <v>27</v>
      </c>
      <c r="C108" s="4">
        <v>0</v>
      </c>
      <c r="D108" s="81">
        <f>D109+D110+D111</f>
        <v>0</v>
      </c>
    </row>
    <row r="109" spans="1:4" ht="15">
      <c r="A109" s="104"/>
      <c r="B109" s="3" t="s">
        <v>152</v>
      </c>
      <c r="C109" s="4">
        <v>0</v>
      </c>
      <c r="D109" s="81">
        <f>+((D32+D63+D72+D94+D101+D106+D107)/0.9135)*C109</f>
        <v>0</v>
      </c>
    </row>
    <row r="110" spans="1:4" ht="15">
      <c r="A110" s="104"/>
      <c r="B110" s="3" t="s">
        <v>65</v>
      </c>
      <c r="C110" s="18">
        <v>0</v>
      </c>
      <c r="D110" s="81">
        <f>((D32+D63+D72+D94+D101+D106+D107)/0.9135)*C110</f>
        <v>0</v>
      </c>
    </row>
    <row r="111" spans="1:4" ht="15">
      <c r="A111" s="104"/>
      <c r="B111" s="3" t="s">
        <v>66</v>
      </c>
      <c r="C111" s="18">
        <v>0</v>
      </c>
      <c r="D111" s="81">
        <f>((D32+D63+D72+D94+D101+D106+D107)/0.9135)*C111</f>
        <v>0</v>
      </c>
    </row>
    <row r="112" spans="1:4" ht="15">
      <c r="A112" s="189" t="s">
        <v>124</v>
      </c>
      <c r="B112" s="190"/>
      <c r="C112" s="191"/>
      <c r="D112" s="82">
        <f>D106+D107+D108</f>
        <v>0</v>
      </c>
    </row>
    <row r="113" spans="1:4" ht="15">
      <c r="A113" s="137" t="s">
        <v>95</v>
      </c>
      <c r="B113" s="138"/>
      <c r="C113" s="139"/>
      <c r="D113" s="54">
        <f>D32+D63+D72+D94+D101+D112</f>
        <v>4638.103426145375</v>
      </c>
    </row>
    <row r="114" spans="1:4" ht="15">
      <c r="A114" s="177" t="s">
        <v>111</v>
      </c>
      <c r="B114" s="178"/>
      <c r="C114" s="179"/>
      <c r="D114" s="53">
        <f>D113</f>
        <v>4638.103426145375</v>
      </c>
    </row>
    <row r="116" spans="1:4" ht="15.75">
      <c r="A116" s="192" t="s">
        <v>127</v>
      </c>
      <c r="B116" s="192"/>
      <c r="C116" s="192"/>
      <c r="D116" s="192"/>
    </row>
    <row r="117" spans="1:4" ht="15">
      <c r="A117" s="195"/>
      <c r="B117" s="195"/>
      <c r="C117" s="195"/>
      <c r="D117" s="195"/>
    </row>
    <row r="118" spans="1:4" ht="15">
      <c r="A118" s="195" t="s">
        <v>114</v>
      </c>
      <c r="B118" s="195"/>
      <c r="C118" s="195"/>
      <c r="D118" s="195"/>
    </row>
    <row r="119" spans="1:4" ht="15">
      <c r="A119" s="196" t="s">
        <v>109</v>
      </c>
      <c r="B119" s="196"/>
      <c r="C119" s="196"/>
      <c r="D119" s="196"/>
    </row>
    <row r="120" spans="1:4" ht="15">
      <c r="A120" s="88"/>
      <c r="B120" s="89"/>
      <c r="C120" s="90"/>
      <c r="D120" s="89"/>
    </row>
    <row r="121" spans="1:4" ht="15">
      <c r="A121" s="195"/>
      <c r="B121" s="195"/>
      <c r="C121" s="195"/>
      <c r="D121" s="195"/>
    </row>
    <row r="122" spans="1:4" ht="15">
      <c r="A122" s="91"/>
      <c r="B122" s="3"/>
      <c r="C122" s="3"/>
      <c r="D122" s="3"/>
    </row>
    <row r="123" spans="1:4" ht="15">
      <c r="A123" s="197" t="s">
        <v>106</v>
      </c>
      <c r="B123" s="197"/>
      <c r="C123" s="197"/>
      <c r="D123" s="197"/>
    </row>
    <row r="124" spans="1:4" ht="15">
      <c r="A124" s="193" t="s">
        <v>108</v>
      </c>
      <c r="B124" s="193"/>
      <c r="C124" s="193"/>
      <c r="D124" s="193"/>
    </row>
    <row r="125" spans="1:4" ht="15">
      <c r="A125" s="193" t="s">
        <v>107</v>
      </c>
      <c r="B125" s="193"/>
      <c r="C125" s="193"/>
      <c r="D125" s="193"/>
    </row>
    <row r="126" spans="1:4" ht="15">
      <c r="A126" s="193" t="s">
        <v>110</v>
      </c>
      <c r="B126" s="193"/>
      <c r="C126" s="193"/>
      <c r="D126" s="193"/>
    </row>
    <row r="127" spans="1:4" ht="15">
      <c r="A127" s="73"/>
      <c r="B127" s="73"/>
      <c r="C127" s="73"/>
      <c r="D127" s="73"/>
    </row>
    <row r="128" spans="1:4" ht="15">
      <c r="A128" s="194" t="s">
        <v>115</v>
      </c>
      <c r="B128" s="194"/>
      <c r="C128" s="194"/>
      <c r="D128" s="194"/>
    </row>
  </sheetData>
  <sheetProtection/>
  <mergeCells count="93">
    <mergeCell ref="A125:D125"/>
    <mergeCell ref="A126:D126"/>
    <mergeCell ref="A128:D128"/>
    <mergeCell ref="A117:D117"/>
    <mergeCell ref="A118:D118"/>
    <mergeCell ref="A119:D119"/>
    <mergeCell ref="A121:D121"/>
    <mergeCell ref="A123:D123"/>
    <mergeCell ref="A124:D124"/>
    <mergeCell ref="B102:C102"/>
    <mergeCell ref="A104:D104"/>
    <mergeCell ref="A112:C112"/>
    <mergeCell ref="A113:C113"/>
    <mergeCell ref="A114:C114"/>
    <mergeCell ref="A116:D116"/>
    <mergeCell ref="A96:D96"/>
    <mergeCell ref="B97:C97"/>
    <mergeCell ref="B98:C98"/>
    <mergeCell ref="B99:C99"/>
    <mergeCell ref="B100:C100"/>
    <mergeCell ref="A101:C101"/>
    <mergeCell ref="B89:C89"/>
    <mergeCell ref="A90:D90"/>
    <mergeCell ref="B91:C91"/>
    <mergeCell ref="B92:C92"/>
    <mergeCell ref="B93:C93"/>
    <mergeCell ref="A94:C94"/>
    <mergeCell ref="A72:C72"/>
    <mergeCell ref="A74:D74"/>
    <mergeCell ref="A75:D75"/>
    <mergeCell ref="B77:D77"/>
    <mergeCell ref="A87:C87"/>
    <mergeCell ref="B88:C88"/>
    <mergeCell ref="B66:C66"/>
    <mergeCell ref="B67:C67"/>
    <mergeCell ref="B68:C68"/>
    <mergeCell ref="B69:C69"/>
    <mergeCell ref="B70:C70"/>
    <mergeCell ref="B71:C71"/>
    <mergeCell ref="B59:C59"/>
    <mergeCell ref="B60:C60"/>
    <mergeCell ref="B61:C61"/>
    <mergeCell ref="B62:C62"/>
    <mergeCell ref="A63:C63"/>
    <mergeCell ref="A65:D65"/>
    <mergeCell ref="B53:C53"/>
    <mergeCell ref="B54:C54"/>
    <mergeCell ref="B55:C55"/>
    <mergeCell ref="B56:C56"/>
    <mergeCell ref="A57:C57"/>
    <mergeCell ref="A58:D58"/>
    <mergeCell ref="B38:C38"/>
    <mergeCell ref="B39:C39"/>
    <mergeCell ref="A49:B49"/>
    <mergeCell ref="B50:D50"/>
    <mergeCell ref="B51:C51"/>
    <mergeCell ref="B52:C52"/>
    <mergeCell ref="B31:C31"/>
    <mergeCell ref="A32:C32"/>
    <mergeCell ref="A34:D34"/>
    <mergeCell ref="B35:C35"/>
    <mergeCell ref="B36:C36"/>
    <mergeCell ref="B37:C37"/>
    <mergeCell ref="B25:C25"/>
    <mergeCell ref="B26:C26"/>
    <mergeCell ref="B27:C27"/>
    <mergeCell ref="B28:C28"/>
    <mergeCell ref="B29:C29"/>
    <mergeCell ref="B30:C30"/>
    <mergeCell ref="B18:C18"/>
    <mergeCell ref="B19:C19"/>
    <mergeCell ref="B20:C20"/>
    <mergeCell ref="A22:D22"/>
    <mergeCell ref="B23:C23"/>
    <mergeCell ref="B24:C24"/>
    <mergeCell ref="A12:D12"/>
    <mergeCell ref="B13:C13"/>
    <mergeCell ref="B14:C14"/>
    <mergeCell ref="A15:D15"/>
    <mergeCell ref="B16:C16"/>
    <mergeCell ref="B17:C17"/>
    <mergeCell ref="A6:D6"/>
    <mergeCell ref="B7:C7"/>
    <mergeCell ref="B8:C8"/>
    <mergeCell ref="B9:C9"/>
    <mergeCell ref="B10:C10"/>
    <mergeCell ref="B11:C11"/>
    <mergeCell ref="A1:D2"/>
    <mergeCell ref="A3:B3"/>
    <mergeCell ref="C3:D3"/>
    <mergeCell ref="A4:B4"/>
    <mergeCell ref="C4:D4"/>
    <mergeCell ref="A5:D5"/>
  </mergeCells>
  <printOptions/>
  <pageMargins left="0.511811024" right="0.511811024" top="0.787401575" bottom="0.787401575" header="0.31496062" footer="0.31496062"/>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E128"/>
  <sheetViews>
    <sheetView zoomScale="90" zoomScaleNormal="90" zoomScalePageLayoutView="0" workbookViewId="0" topLeftCell="A96">
      <selection activeCell="A122" sqref="A122"/>
    </sheetView>
  </sheetViews>
  <sheetFormatPr defaultColWidth="9.140625" defaultRowHeight="15"/>
  <cols>
    <col min="1" max="1" width="25.28125" style="0" customWidth="1"/>
    <col min="2" max="2" width="57.421875" style="0" bestFit="1" customWidth="1"/>
    <col min="3" max="3" width="47.00390625" style="0" customWidth="1"/>
    <col min="4" max="4" width="19.00390625" style="0" customWidth="1"/>
    <col min="5" max="5" width="52.140625" style="0" customWidth="1"/>
  </cols>
  <sheetData>
    <row r="1" spans="1:4" ht="15">
      <c r="A1" s="129" t="s">
        <v>96</v>
      </c>
      <c r="B1" s="130"/>
      <c r="C1" s="130"/>
      <c r="D1" s="130"/>
    </row>
    <row r="2" spans="1:4" ht="15">
      <c r="A2" s="131"/>
      <c r="B2" s="131"/>
      <c r="C2" s="131"/>
      <c r="D2" s="131"/>
    </row>
    <row r="3" spans="1:4" ht="15">
      <c r="A3" s="132" t="s">
        <v>0</v>
      </c>
      <c r="B3" s="132"/>
      <c r="C3" s="133"/>
      <c r="D3" s="133"/>
    </row>
    <row r="4" spans="1:4" ht="15">
      <c r="A4" s="132" t="s">
        <v>1</v>
      </c>
      <c r="B4" s="132"/>
      <c r="C4" s="133"/>
      <c r="D4" s="133"/>
    </row>
    <row r="5" spans="1:4" ht="15">
      <c r="A5" s="134" t="s">
        <v>3</v>
      </c>
      <c r="B5" s="135"/>
      <c r="C5" s="135"/>
      <c r="D5" s="136"/>
    </row>
    <row r="6" spans="1:4" ht="15">
      <c r="A6" s="137" t="s">
        <v>29</v>
      </c>
      <c r="B6" s="138"/>
      <c r="C6" s="138"/>
      <c r="D6" s="139"/>
    </row>
    <row r="7" spans="1:4" ht="15">
      <c r="A7" s="35" t="s">
        <v>2</v>
      </c>
      <c r="B7" s="140" t="s">
        <v>88</v>
      </c>
      <c r="C7" s="141"/>
      <c r="D7" s="1"/>
    </row>
    <row r="8" spans="1:4" ht="15">
      <c r="A8" s="35" t="s">
        <v>4</v>
      </c>
      <c r="B8" s="140" t="s">
        <v>89</v>
      </c>
      <c r="C8" s="141"/>
      <c r="D8" s="3" t="s">
        <v>157</v>
      </c>
    </row>
    <row r="9" spans="1:4" ht="15">
      <c r="A9" s="16" t="s">
        <v>6</v>
      </c>
      <c r="B9" s="142" t="s">
        <v>90</v>
      </c>
      <c r="C9" s="143"/>
      <c r="D9" s="76"/>
    </row>
    <row r="10" spans="1:4" ht="15">
      <c r="A10" s="16" t="s">
        <v>5</v>
      </c>
      <c r="B10" s="140" t="s">
        <v>91</v>
      </c>
      <c r="C10" s="141"/>
      <c r="D10" s="3" t="s">
        <v>70</v>
      </c>
    </row>
    <row r="11" spans="1:4" ht="15">
      <c r="A11" s="16" t="s">
        <v>15</v>
      </c>
      <c r="B11" s="140" t="s">
        <v>131</v>
      </c>
      <c r="C11" s="141"/>
      <c r="D11" s="22">
        <v>22</v>
      </c>
    </row>
    <row r="12" spans="1:4" ht="15">
      <c r="A12" s="144" t="s">
        <v>9</v>
      </c>
      <c r="B12" s="145"/>
      <c r="C12" s="145"/>
      <c r="D12" s="146"/>
    </row>
    <row r="13" spans="1:4" ht="30">
      <c r="A13" s="10" t="s">
        <v>7</v>
      </c>
      <c r="B13" s="147" t="s">
        <v>8</v>
      </c>
      <c r="C13" s="148"/>
      <c r="D13" s="105" t="s">
        <v>67</v>
      </c>
    </row>
    <row r="14" spans="1:4" ht="22.5">
      <c r="A14" s="114" t="s">
        <v>162</v>
      </c>
      <c r="B14" s="198" t="s">
        <v>68</v>
      </c>
      <c r="C14" s="199"/>
      <c r="D14" s="115">
        <v>2</v>
      </c>
    </row>
    <row r="15" spans="1:4" ht="15">
      <c r="A15" s="203" t="s">
        <v>10</v>
      </c>
      <c r="B15" s="203"/>
      <c r="C15" s="203"/>
      <c r="D15" s="203"/>
    </row>
    <row r="16" spans="1:4" ht="15">
      <c r="A16" s="92">
        <v>1</v>
      </c>
      <c r="B16" s="152" t="s">
        <v>11</v>
      </c>
      <c r="C16" s="153"/>
      <c r="D16" s="116" t="s">
        <v>176</v>
      </c>
    </row>
    <row r="17" spans="1:4" ht="15">
      <c r="A17" s="92">
        <v>2</v>
      </c>
      <c r="B17" s="152" t="s">
        <v>30</v>
      </c>
      <c r="C17" s="153"/>
      <c r="D17" s="116" t="s">
        <v>173</v>
      </c>
    </row>
    <row r="18" spans="1:4" ht="15">
      <c r="A18" s="92">
        <v>3</v>
      </c>
      <c r="B18" s="152" t="s">
        <v>12</v>
      </c>
      <c r="C18" s="153"/>
      <c r="D18" s="117">
        <v>2583.3</v>
      </c>
    </row>
    <row r="19" spans="1:4" ht="30">
      <c r="A19" s="92">
        <v>4</v>
      </c>
      <c r="B19" s="152" t="s">
        <v>13</v>
      </c>
      <c r="C19" s="153"/>
      <c r="D19" s="118" t="s">
        <v>174</v>
      </c>
    </row>
    <row r="20" spans="1:4" ht="15">
      <c r="A20" s="92">
        <v>5</v>
      </c>
      <c r="B20" s="204" t="s">
        <v>14</v>
      </c>
      <c r="C20" s="204"/>
      <c r="D20" s="119" t="s">
        <v>71</v>
      </c>
    </row>
    <row r="21" spans="1:4" ht="15">
      <c r="A21" s="45"/>
      <c r="B21" s="46"/>
      <c r="C21" s="46"/>
      <c r="D21" s="47"/>
    </row>
    <row r="22" spans="1:4" ht="15">
      <c r="A22" s="155" t="s">
        <v>50</v>
      </c>
      <c r="B22" s="155"/>
      <c r="C22" s="155"/>
      <c r="D22" s="155"/>
    </row>
    <row r="23" spans="1:5" ht="45">
      <c r="A23" s="9" t="s">
        <v>2</v>
      </c>
      <c r="B23" s="156" t="s">
        <v>19</v>
      </c>
      <c r="C23" s="157"/>
      <c r="D23" s="77">
        <f>D18</f>
        <v>2583.3</v>
      </c>
      <c r="E23" s="122" t="s">
        <v>179</v>
      </c>
    </row>
    <row r="24" spans="1:4" ht="15">
      <c r="A24" s="9" t="s">
        <v>4</v>
      </c>
      <c r="B24" s="156" t="s">
        <v>20</v>
      </c>
      <c r="C24" s="157"/>
      <c r="D24" s="80">
        <v>0</v>
      </c>
    </row>
    <row r="25" spans="1:4" ht="15">
      <c r="A25" s="9" t="s">
        <v>6</v>
      </c>
      <c r="B25" s="156" t="s">
        <v>153</v>
      </c>
      <c r="C25" s="157"/>
      <c r="D25" s="80">
        <v>0</v>
      </c>
    </row>
    <row r="26" spans="1:4" ht="15">
      <c r="A26" s="9" t="s">
        <v>5</v>
      </c>
      <c r="B26" s="158" t="s">
        <v>122</v>
      </c>
      <c r="C26" s="159"/>
      <c r="D26" s="80">
        <v>0</v>
      </c>
    </row>
    <row r="27" spans="1:4" ht="15">
      <c r="A27" s="9" t="s">
        <v>15</v>
      </c>
      <c r="B27" s="156" t="s">
        <v>31</v>
      </c>
      <c r="C27" s="157"/>
      <c r="D27" s="80">
        <v>0</v>
      </c>
    </row>
    <row r="28" spans="1:4" ht="15">
      <c r="A28" s="9" t="s">
        <v>16</v>
      </c>
      <c r="B28" s="156" t="s">
        <v>79</v>
      </c>
      <c r="C28" s="157"/>
      <c r="D28" s="80">
        <v>0</v>
      </c>
    </row>
    <row r="29" spans="1:4" ht="15">
      <c r="A29" s="9" t="s">
        <v>17</v>
      </c>
      <c r="B29" s="156" t="s">
        <v>119</v>
      </c>
      <c r="C29" s="157"/>
      <c r="D29" s="80">
        <v>0</v>
      </c>
    </row>
    <row r="30" spans="1:4" ht="15">
      <c r="A30" s="9" t="s">
        <v>18</v>
      </c>
      <c r="B30" s="156" t="s">
        <v>120</v>
      </c>
      <c r="C30" s="157"/>
      <c r="D30" s="80">
        <v>0</v>
      </c>
    </row>
    <row r="31" spans="1:4" ht="15">
      <c r="A31" s="92" t="s">
        <v>118</v>
      </c>
      <c r="B31" s="160" t="s">
        <v>72</v>
      </c>
      <c r="C31" s="161"/>
      <c r="D31" s="70">
        <v>0</v>
      </c>
    </row>
    <row r="32" spans="1:4" ht="15">
      <c r="A32" s="137" t="s">
        <v>56</v>
      </c>
      <c r="B32" s="138"/>
      <c r="C32" s="139"/>
      <c r="D32" s="13">
        <f>SUM(D23:D31)</f>
        <v>2583.3</v>
      </c>
    </row>
    <row r="33" spans="1:4" ht="15">
      <c r="A33" s="43"/>
      <c r="B33" s="44"/>
      <c r="C33" s="44"/>
      <c r="D33" s="48"/>
    </row>
    <row r="34" spans="1:4" ht="15">
      <c r="A34" s="162" t="s">
        <v>49</v>
      </c>
      <c r="B34" s="163"/>
      <c r="C34" s="163"/>
      <c r="D34" s="164"/>
    </row>
    <row r="35" spans="1:4" ht="15">
      <c r="A35" s="103" t="s">
        <v>46</v>
      </c>
      <c r="B35" s="147" t="s">
        <v>33</v>
      </c>
      <c r="C35" s="148"/>
      <c r="D35" s="105" t="s">
        <v>25</v>
      </c>
    </row>
    <row r="36" spans="1:4" ht="15">
      <c r="A36" s="104" t="s">
        <v>2</v>
      </c>
      <c r="B36" s="156" t="s">
        <v>92</v>
      </c>
      <c r="C36" s="157"/>
      <c r="D36" s="78">
        <f>D32*8.33/100</f>
        <v>215.18889000000001</v>
      </c>
    </row>
    <row r="37" spans="1:4" ht="15">
      <c r="A37" s="104" t="s">
        <v>4</v>
      </c>
      <c r="B37" s="165" t="s">
        <v>130</v>
      </c>
      <c r="C37" s="166"/>
      <c r="D37" s="78">
        <f>D32*12.1%</f>
        <v>312.5793</v>
      </c>
    </row>
    <row r="38" spans="1:4" ht="15">
      <c r="A38" s="104"/>
      <c r="B38" s="167" t="s">
        <v>55</v>
      </c>
      <c r="C38" s="168"/>
      <c r="D38" s="6">
        <f>SUM(D36:D37)</f>
        <v>527.76819</v>
      </c>
    </row>
    <row r="39" spans="1:4" ht="15">
      <c r="A39" s="103" t="s">
        <v>83</v>
      </c>
      <c r="B39" s="147" t="s">
        <v>36</v>
      </c>
      <c r="C39" s="148"/>
      <c r="D39" s="105"/>
    </row>
    <row r="40" spans="1:4" ht="15">
      <c r="A40" s="103"/>
      <c r="B40" s="103" t="s">
        <v>34</v>
      </c>
      <c r="C40" s="105" t="s">
        <v>35</v>
      </c>
      <c r="D40" s="105" t="s">
        <v>25</v>
      </c>
    </row>
    <row r="41" spans="1:4" ht="15">
      <c r="A41" s="104" t="s">
        <v>2</v>
      </c>
      <c r="B41" s="3" t="s">
        <v>23</v>
      </c>
      <c r="C41" s="18">
        <v>0.2</v>
      </c>
      <c r="D41" s="64">
        <f>($D$32+$D$38)*C41</f>
        <v>622.2136380000001</v>
      </c>
    </row>
    <row r="42" spans="1:4" ht="15">
      <c r="A42" s="104" t="s">
        <v>4</v>
      </c>
      <c r="B42" s="3" t="s">
        <v>24</v>
      </c>
      <c r="C42" s="17">
        <v>0.025</v>
      </c>
      <c r="D42" s="64">
        <f aca="true" t="shared" si="0" ref="D42:D48">($D$32+$D$38)*C42</f>
        <v>77.77670475000001</v>
      </c>
    </row>
    <row r="43" spans="1:5" ht="15">
      <c r="A43" s="104" t="s">
        <v>6</v>
      </c>
      <c r="B43" s="120" t="s">
        <v>97</v>
      </c>
      <c r="C43" s="124">
        <v>0.01</v>
      </c>
      <c r="D43" s="70">
        <f>($D$32+$D$38)*C43</f>
        <v>31.1106819</v>
      </c>
      <c r="E43" s="125" t="s">
        <v>180</v>
      </c>
    </row>
    <row r="44" spans="1:4" ht="15">
      <c r="A44" s="104" t="s">
        <v>5</v>
      </c>
      <c r="B44" s="3" t="s">
        <v>37</v>
      </c>
      <c r="C44" s="17">
        <v>0.015</v>
      </c>
      <c r="D44" s="64">
        <f t="shared" si="0"/>
        <v>46.66602285</v>
      </c>
    </row>
    <row r="45" spans="1:4" ht="15">
      <c r="A45" s="104" t="s">
        <v>15</v>
      </c>
      <c r="B45" s="3" t="s">
        <v>38</v>
      </c>
      <c r="C45" s="18">
        <v>0.01</v>
      </c>
      <c r="D45" s="64">
        <f t="shared" si="0"/>
        <v>31.1106819</v>
      </c>
    </row>
    <row r="46" spans="1:4" ht="15">
      <c r="A46" s="104" t="s">
        <v>16</v>
      </c>
      <c r="B46" s="3" t="s">
        <v>98</v>
      </c>
      <c r="C46" s="4">
        <v>0.006</v>
      </c>
      <c r="D46" s="64">
        <f t="shared" si="0"/>
        <v>18.66640914</v>
      </c>
    </row>
    <row r="47" spans="1:4" ht="15">
      <c r="A47" s="104" t="s">
        <v>17</v>
      </c>
      <c r="B47" s="3" t="s">
        <v>39</v>
      </c>
      <c r="C47" s="4">
        <v>0.002</v>
      </c>
      <c r="D47" s="64">
        <f t="shared" si="0"/>
        <v>6.22213638</v>
      </c>
    </row>
    <row r="48" spans="1:4" ht="15">
      <c r="A48" s="104" t="s">
        <v>18</v>
      </c>
      <c r="B48" s="3" t="s">
        <v>40</v>
      </c>
      <c r="C48" s="18">
        <v>0.08</v>
      </c>
      <c r="D48" s="64">
        <f t="shared" si="0"/>
        <v>248.8854552</v>
      </c>
    </row>
    <row r="49" spans="1:4" ht="15">
      <c r="A49" s="169" t="s">
        <v>41</v>
      </c>
      <c r="B49" s="170"/>
      <c r="C49" s="19">
        <f>SUM(C41:C48)</f>
        <v>0.34800000000000003</v>
      </c>
      <c r="D49" s="13">
        <f>SUM(D41:D48)</f>
        <v>1082.6517301200001</v>
      </c>
    </row>
    <row r="50" spans="1:4" ht="15">
      <c r="A50" s="103" t="s">
        <v>84</v>
      </c>
      <c r="B50" s="147" t="s">
        <v>42</v>
      </c>
      <c r="C50" s="171"/>
      <c r="D50" s="148"/>
    </row>
    <row r="51" spans="1:4" ht="15">
      <c r="A51" s="104" t="s">
        <v>2</v>
      </c>
      <c r="B51" s="156" t="s">
        <v>132</v>
      </c>
      <c r="C51" s="157"/>
      <c r="D51" s="70">
        <v>0</v>
      </c>
    </row>
    <row r="52" spans="1:5" ht="15">
      <c r="A52" s="104" t="s">
        <v>4</v>
      </c>
      <c r="B52" s="156" t="s">
        <v>43</v>
      </c>
      <c r="C52" s="157"/>
      <c r="D52" s="70">
        <v>146.72</v>
      </c>
      <c r="E52" s="125" t="s">
        <v>181</v>
      </c>
    </row>
    <row r="53" spans="1:4" ht="15">
      <c r="A53" s="104" t="s">
        <v>6</v>
      </c>
      <c r="B53" s="156" t="s">
        <v>112</v>
      </c>
      <c r="C53" s="157"/>
      <c r="D53" s="70">
        <v>0</v>
      </c>
    </row>
    <row r="54" spans="1:4" ht="15">
      <c r="A54" s="104" t="s">
        <v>5</v>
      </c>
      <c r="B54" s="156" t="s">
        <v>116</v>
      </c>
      <c r="C54" s="157"/>
      <c r="D54" s="70">
        <v>0</v>
      </c>
    </row>
    <row r="55" spans="1:4" ht="15">
      <c r="A55" s="104" t="s">
        <v>15</v>
      </c>
      <c r="B55" s="156" t="s">
        <v>117</v>
      </c>
      <c r="C55" s="157"/>
      <c r="D55" s="70">
        <v>0</v>
      </c>
    </row>
    <row r="56" spans="1:4" ht="15">
      <c r="A56" s="104" t="s">
        <v>16</v>
      </c>
      <c r="B56" s="172" t="s">
        <v>125</v>
      </c>
      <c r="C56" s="173"/>
      <c r="D56" s="70">
        <v>0</v>
      </c>
    </row>
    <row r="57" spans="1:4" ht="15">
      <c r="A57" s="169" t="s">
        <v>54</v>
      </c>
      <c r="B57" s="174"/>
      <c r="C57" s="170"/>
      <c r="D57" s="13">
        <f>SUM(D51:D56)</f>
        <v>146.72</v>
      </c>
    </row>
    <row r="58" spans="1:4" ht="15">
      <c r="A58" s="137" t="s">
        <v>44</v>
      </c>
      <c r="B58" s="138"/>
      <c r="C58" s="138"/>
      <c r="D58" s="139"/>
    </row>
    <row r="59" spans="1:4" ht="15">
      <c r="A59" s="79">
        <v>2</v>
      </c>
      <c r="B59" s="137" t="s">
        <v>32</v>
      </c>
      <c r="C59" s="139"/>
      <c r="D59" s="15" t="s">
        <v>25</v>
      </c>
    </row>
    <row r="60" spans="1:4" ht="15">
      <c r="A60" s="34" t="s">
        <v>46</v>
      </c>
      <c r="B60" s="175" t="s">
        <v>33</v>
      </c>
      <c r="C60" s="176"/>
      <c r="D60" s="80">
        <f>D38</f>
        <v>527.76819</v>
      </c>
    </row>
    <row r="61" spans="1:4" ht="15">
      <c r="A61" s="34" t="s">
        <v>47</v>
      </c>
      <c r="B61" s="175" t="s">
        <v>34</v>
      </c>
      <c r="C61" s="176"/>
      <c r="D61" s="80">
        <f>D49</f>
        <v>1082.6517301200001</v>
      </c>
    </row>
    <row r="62" spans="1:4" ht="15">
      <c r="A62" s="34" t="s">
        <v>48</v>
      </c>
      <c r="B62" s="175" t="s">
        <v>45</v>
      </c>
      <c r="C62" s="176"/>
      <c r="D62" s="80">
        <f>D57</f>
        <v>146.72</v>
      </c>
    </row>
    <row r="63" spans="1:4" ht="15">
      <c r="A63" s="169" t="s">
        <v>53</v>
      </c>
      <c r="B63" s="174"/>
      <c r="C63" s="170"/>
      <c r="D63" s="13">
        <f>SUM(D60:D62)</f>
        <v>1757.1399201200002</v>
      </c>
    </row>
    <row r="64" spans="1:4" ht="15">
      <c r="A64" s="50"/>
      <c r="B64" s="51"/>
      <c r="C64" s="51"/>
      <c r="D64" s="48"/>
    </row>
    <row r="65" spans="1:4" ht="15">
      <c r="A65" s="177" t="s">
        <v>51</v>
      </c>
      <c r="B65" s="178"/>
      <c r="C65" s="178"/>
      <c r="D65" s="179"/>
    </row>
    <row r="66" spans="1:4" ht="15">
      <c r="A66" s="57" t="s">
        <v>80</v>
      </c>
      <c r="B66" s="180" t="s">
        <v>73</v>
      </c>
      <c r="C66" s="181"/>
      <c r="D66" s="56">
        <f>(((((D32+D36+D37)*31.5%))+(((D32/30)*1*1)))/12)*80%</f>
        <v>71.07309865666666</v>
      </c>
    </row>
    <row r="67" spans="1:4" ht="15">
      <c r="A67" s="57" t="s">
        <v>99</v>
      </c>
      <c r="B67" s="180" t="s">
        <v>100</v>
      </c>
      <c r="C67" s="181"/>
      <c r="D67" s="56">
        <f>D66*8%</f>
        <v>5.6858478925333324</v>
      </c>
    </row>
    <row r="68" spans="1:4" ht="15">
      <c r="A68" s="57" t="s">
        <v>101</v>
      </c>
      <c r="B68" s="180" t="s">
        <v>102</v>
      </c>
      <c r="C68" s="181"/>
      <c r="D68" s="56">
        <f>D66*8%*(40%)</f>
        <v>2.274339157013333</v>
      </c>
    </row>
    <row r="69" spans="1:4" ht="15">
      <c r="A69" s="57" t="s">
        <v>81</v>
      </c>
      <c r="B69" s="180" t="s">
        <v>74</v>
      </c>
      <c r="C69" s="181"/>
      <c r="D69" s="56">
        <f>(((D32/30)*7)/12)*31.5%</f>
        <v>15.8227125</v>
      </c>
    </row>
    <row r="70" spans="1:4" ht="15">
      <c r="A70" s="57" t="s">
        <v>103</v>
      </c>
      <c r="B70" s="180" t="s">
        <v>137</v>
      </c>
      <c r="C70" s="181"/>
      <c r="D70" s="56">
        <f>D69*C49</f>
        <v>5.50630395</v>
      </c>
    </row>
    <row r="71" spans="1:4" ht="15">
      <c r="A71" s="57" t="s">
        <v>104</v>
      </c>
      <c r="B71" s="180" t="s">
        <v>105</v>
      </c>
      <c r="C71" s="181"/>
      <c r="D71" s="56">
        <f>((D32+D36+((((3.95*D32)+(3.95*D36))*10.28%)/12)+D69)*8%*(100%+0.25%))*(40%)</f>
        <v>93.32097030065356</v>
      </c>
    </row>
    <row r="72" spans="1:4" ht="15">
      <c r="A72" s="169" t="s">
        <v>52</v>
      </c>
      <c r="B72" s="174"/>
      <c r="C72" s="170"/>
      <c r="D72" s="13">
        <f>SUM(D66:D71)</f>
        <v>193.68327245686686</v>
      </c>
    </row>
    <row r="73" spans="1:4" ht="15">
      <c r="A73" s="50"/>
      <c r="B73" s="51"/>
      <c r="C73" s="51"/>
      <c r="D73" s="48"/>
    </row>
    <row r="74" spans="1:4" ht="15">
      <c r="A74" s="177" t="s">
        <v>57</v>
      </c>
      <c r="B74" s="178"/>
      <c r="C74" s="178"/>
      <c r="D74" s="179"/>
    </row>
    <row r="75" spans="1:4" ht="15">
      <c r="A75" s="182" t="s">
        <v>139</v>
      </c>
      <c r="B75" s="183"/>
      <c r="C75" s="183"/>
      <c r="D75" s="184"/>
    </row>
    <row r="76" spans="1:4" ht="15">
      <c r="A76" s="106"/>
      <c r="B76" s="98" t="s">
        <v>146</v>
      </c>
      <c r="C76" s="99">
        <f>((D32+D63+D72+D82+D101)-(D51+D52+D98+D99))/D11</f>
        <v>201.6710986482488</v>
      </c>
      <c r="D76" s="95"/>
    </row>
    <row r="77" spans="1:4" ht="15">
      <c r="A77" s="103" t="s">
        <v>85</v>
      </c>
      <c r="B77" s="147" t="s">
        <v>58</v>
      </c>
      <c r="C77" s="171"/>
      <c r="D77" s="148"/>
    </row>
    <row r="78" spans="1:4" ht="15">
      <c r="A78" s="22" t="s">
        <v>2</v>
      </c>
      <c r="B78" s="58" t="s">
        <v>138</v>
      </c>
      <c r="C78" s="65"/>
      <c r="D78" s="61">
        <v>0</v>
      </c>
    </row>
    <row r="79" spans="1:4" ht="60">
      <c r="A79" s="33" t="s">
        <v>4</v>
      </c>
      <c r="B79" s="60" t="s">
        <v>147</v>
      </c>
      <c r="C79" s="96" t="s">
        <v>148</v>
      </c>
      <c r="D79" s="61">
        <f>(1*C76)/12</f>
        <v>16.805924887354067</v>
      </c>
    </row>
    <row r="80" spans="1:4" ht="75">
      <c r="A80" s="22" t="s">
        <v>6</v>
      </c>
      <c r="B80" s="58" t="s">
        <v>133</v>
      </c>
      <c r="C80" s="96" t="s">
        <v>149</v>
      </c>
      <c r="D80" s="61">
        <f>(1.25*C76)/12</f>
        <v>21.007406109192583</v>
      </c>
    </row>
    <row r="81" spans="1:4" ht="30">
      <c r="A81" s="22" t="s">
        <v>5</v>
      </c>
      <c r="B81" s="59" t="s">
        <v>134</v>
      </c>
      <c r="C81" s="97" t="s">
        <v>150</v>
      </c>
      <c r="D81" s="61">
        <f>(1*C76)/12</f>
        <v>16.805924887354067</v>
      </c>
    </row>
    <row r="82" spans="1:4" ht="30">
      <c r="A82" s="33" t="s">
        <v>15</v>
      </c>
      <c r="B82" s="60" t="s">
        <v>135</v>
      </c>
      <c r="C82" s="63" t="s">
        <v>151</v>
      </c>
      <c r="D82" s="61">
        <f>D83+D84+D85</f>
        <v>49.3609776846072</v>
      </c>
    </row>
    <row r="83" spans="1:4" ht="30">
      <c r="A83" s="33" t="s">
        <v>140</v>
      </c>
      <c r="B83" s="60" t="s">
        <v>142</v>
      </c>
      <c r="C83" s="63"/>
      <c r="D83" s="61">
        <f>((D37*(3.95/12)*10.28%))</f>
        <v>10.577162546499999</v>
      </c>
    </row>
    <row r="84" spans="1:4" ht="30">
      <c r="A84" s="33" t="s">
        <v>141</v>
      </c>
      <c r="B84" s="60" t="s">
        <v>143</v>
      </c>
      <c r="C84" s="63"/>
      <c r="D84" s="61">
        <f>(((D32+D36+(D32*8.33%))*C49+((12.1%-8.33%)*D32))*3.95/12)*10.28%</f>
        <v>38.7838151381072</v>
      </c>
    </row>
    <row r="85" spans="1:4" ht="45">
      <c r="A85" s="33" t="s">
        <v>144</v>
      </c>
      <c r="B85" s="60" t="s">
        <v>145</v>
      </c>
      <c r="C85" s="63"/>
      <c r="D85" s="61">
        <f>(D55*3.95*10.28%)/12</f>
        <v>0</v>
      </c>
    </row>
    <row r="86" spans="1:4" ht="30">
      <c r="A86" s="33" t="s">
        <v>16</v>
      </c>
      <c r="B86" s="60" t="s">
        <v>136</v>
      </c>
      <c r="C86" s="62"/>
      <c r="D86" s="61"/>
    </row>
    <row r="87" spans="1:4" ht="15">
      <c r="A87" s="137" t="s">
        <v>59</v>
      </c>
      <c r="B87" s="138"/>
      <c r="C87" s="139"/>
      <c r="D87" s="13">
        <f>D78+D79+D80+D81+D82+D86</f>
        <v>103.98023356850791</v>
      </c>
    </row>
    <row r="88" spans="1:4" ht="15">
      <c r="A88" s="103" t="s">
        <v>82</v>
      </c>
      <c r="B88" s="147" t="s">
        <v>60</v>
      </c>
      <c r="C88" s="148"/>
      <c r="D88" s="105" t="s">
        <v>25</v>
      </c>
    </row>
    <row r="89" spans="1:4" ht="15">
      <c r="A89" s="22" t="s">
        <v>2</v>
      </c>
      <c r="B89" s="185" t="s">
        <v>75</v>
      </c>
      <c r="C89" s="186"/>
      <c r="D89" s="30" t="s">
        <v>71</v>
      </c>
    </row>
    <row r="90" spans="1:4" ht="15">
      <c r="A90" s="137" t="s">
        <v>93</v>
      </c>
      <c r="B90" s="138"/>
      <c r="C90" s="138"/>
      <c r="D90" s="139"/>
    </row>
    <row r="91" spans="1:4" ht="15">
      <c r="A91" s="41">
        <v>4</v>
      </c>
      <c r="B91" s="187" t="s">
        <v>94</v>
      </c>
      <c r="C91" s="188"/>
      <c r="D91" s="105" t="s">
        <v>25</v>
      </c>
    </row>
    <row r="92" spans="1:4" ht="15">
      <c r="A92" s="22" t="s">
        <v>86</v>
      </c>
      <c r="B92" s="185" t="s">
        <v>58</v>
      </c>
      <c r="C92" s="186"/>
      <c r="D92" s="42">
        <f>D87</f>
        <v>103.98023356850791</v>
      </c>
    </row>
    <row r="93" spans="1:4" ht="15">
      <c r="A93" s="22" t="s">
        <v>82</v>
      </c>
      <c r="B93" s="185" t="s">
        <v>60</v>
      </c>
      <c r="C93" s="186"/>
      <c r="D93" s="42" t="str">
        <f>D89</f>
        <v>-</v>
      </c>
    </row>
    <row r="94" spans="1:4" ht="15">
      <c r="A94" s="137" t="s">
        <v>61</v>
      </c>
      <c r="B94" s="138"/>
      <c r="C94" s="139"/>
      <c r="D94" s="21">
        <f>D92</f>
        <v>103.98023356850791</v>
      </c>
    </row>
    <row r="95" spans="1:4" ht="15">
      <c r="A95" s="101"/>
      <c r="B95" s="102"/>
      <c r="C95" s="102"/>
      <c r="D95" s="52"/>
    </row>
    <row r="96" spans="1:4" ht="15">
      <c r="A96" s="162" t="s">
        <v>62</v>
      </c>
      <c r="B96" s="163"/>
      <c r="C96" s="163"/>
      <c r="D96" s="164"/>
    </row>
    <row r="97" spans="1:4" ht="15">
      <c r="A97" s="104" t="s">
        <v>2</v>
      </c>
      <c r="B97" s="156" t="s">
        <v>21</v>
      </c>
      <c r="C97" s="157"/>
      <c r="D97" s="70">
        <v>0</v>
      </c>
    </row>
    <row r="98" spans="1:4" ht="15">
      <c r="A98" s="22" t="s">
        <v>4</v>
      </c>
      <c r="B98" s="152" t="s">
        <v>22</v>
      </c>
      <c r="C98" s="153"/>
      <c r="D98" s="70"/>
    </row>
    <row r="99" spans="1:4" ht="15">
      <c r="A99" s="104" t="s">
        <v>6</v>
      </c>
      <c r="B99" s="156" t="s">
        <v>77</v>
      </c>
      <c r="C99" s="157"/>
      <c r="D99" s="70">
        <v>0</v>
      </c>
    </row>
    <row r="100" spans="1:4" ht="15">
      <c r="A100" s="104" t="s">
        <v>5</v>
      </c>
      <c r="B100" s="156" t="s">
        <v>78</v>
      </c>
      <c r="C100" s="157"/>
      <c r="D100" s="70"/>
    </row>
    <row r="101" spans="1:4" ht="15">
      <c r="A101" s="137" t="s">
        <v>63</v>
      </c>
      <c r="B101" s="138"/>
      <c r="C101" s="139"/>
      <c r="D101" s="13">
        <f>SUM(D97:D100)</f>
        <v>0</v>
      </c>
    </row>
    <row r="102" spans="1:4" ht="15">
      <c r="A102" s="22"/>
      <c r="B102" s="152"/>
      <c r="C102" s="153"/>
      <c r="D102" s="70"/>
    </row>
    <row r="104" spans="1:4" ht="15">
      <c r="A104" s="162" t="s">
        <v>123</v>
      </c>
      <c r="B104" s="163"/>
      <c r="C104" s="163"/>
      <c r="D104" s="164"/>
    </row>
    <row r="105" spans="1:4" ht="15">
      <c r="A105" s="103">
        <v>6</v>
      </c>
      <c r="B105" s="103" t="s">
        <v>64</v>
      </c>
      <c r="C105" s="105" t="s">
        <v>35</v>
      </c>
      <c r="D105" s="105" t="s">
        <v>76</v>
      </c>
    </row>
    <row r="106" spans="1:4" ht="15">
      <c r="A106" s="104" t="s">
        <v>2</v>
      </c>
      <c r="B106" s="3" t="s">
        <v>26</v>
      </c>
      <c r="C106" s="18">
        <v>0</v>
      </c>
      <c r="D106" s="81">
        <f>(D32+D63+D72+D94+D101)*C106</f>
        <v>0</v>
      </c>
    </row>
    <row r="107" spans="1:4" ht="15">
      <c r="A107" s="104" t="s">
        <v>4</v>
      </c>
      <c r="B107" s="3" t="s">
        <v>28</v>
      </c>
      <c r="C107" s="4">
        <v>0</v>
      </c>
      <c r="D107" s="81">
        <f>(D32+D63+D72+D94+D101+D106)*C107</f>
        <v>0</v>
      </c>
    </row>
    <row r="108" spans="1:4" ht="15">
      <c r="A108" s="104" t="s">
        <v>6</v>
      </c>
      <c r="B108" s="3" t="s">
        <v>27</v>
      </c>
      <c r="C108" s="4">
        <v>0</v>
      </c>
      <c r="D108" s="81">
        <f>D109+D110+D111</f>
        <v>0</v>
      </c>
    </row>
    <row r="109" spans="1:4" ht="15">
      <c r="A109" s="104"/>
      <c r="B109" s="3" t="s">
        <v>152</v>
      </c>
      <c r="C109" s="4">
        <v>0</v>
      </c>
      <c r="D109" s="81">
        <f>+((D32+D63+D72+D94+D101+D106+D107)/0.9135)*C109</f>
        <v>0</v>
      </c>
    </row>
    <row r="110" spans="1:4" ht="15">
      <c r="A110" s="104"/>
      <c r="B110" s="3" t="s">
        <v>65</v>
      </c>
      <c r="C110" s="18">
        <v>0</v>
      </c>
      <c r="D110" s="81">
        <f>((D32+D63+D72+D94+D101+D106+D107)/0.9135)*C110</f>
        <v>0</v>
      </c>
    </row>
    <row r="111" spans="1:4" ht="15">
      <c r="A111" s="104"/>
      <c r="B111" s="3" t="s">
        <v>66</v>
      </c>
      <c r="C111" s="18">
        <v>0</v>
      </c>
      <c r="D111" s="81">
        <f>((D32+D63+D72+D94+D101+D106+D107)/0.9135)*C111</f>
        <v>0</v>
      </c>
    </row>
    <row r="112" spans="1:4" ht="15">
      <c r="A112" s="189" t="s">
        <v>124</v>
      </c>
      <c r="B112" s="190"/>
      <c r="C112" s="191"/>
      <c r="D112" s="82">
        <f>D106+D107+D108</f>
        <v>0</v>
      </c>
    </row>
    <row r="113" spans="1:4" ht="15">
      <c r="A113" s="137" t="s">
        <v>95</v>
      </c>
      <c r="B113" s="138"/>
      <c r="C113" s="139"/>
      <c r="D113" s="54">
        <f>D32+D63+D72+D94+D101+D112</f>
        <v>4638.103426145375</v>
      </c>
    </row>
    <row r="114" spans="1:4" ht="15">
      <c r="A114" s="177" t="s">
        <v>111</v>
      </c>
      <c r="B114" s="178"/>
      <c r="C114" s="179"/>
      <c r="D114" s="53">
        <f>D113</f>
        <v>4638.103426145375</v>
      </c>
    </row>
    <row r="116" spans="1:4" ht="15.75">
      <c r="A116" s="192" t="s">
        <v>127</v>
      </c>
      <c r="B116" s="192"/>
      <c r="C116" s="192"/>
      <c r="D116" s="192"/>
    </row>
    <row r="117" spans="1:4" ht="15">
      <c r="A117" s="195"/>
      <c r="B117" s="195"/>
      <c r="C117" s="195"/>
      <c r="D117" s="195"/>
    </row>
    <row r="118" spans="1:4" ht="15">
      <c r="A118" s="195" t="s">
        <v>114</v>
      </c>
      <c r="B118" s="195"/>
      <c r="C118" s="195"/>
      <c r="D118" s="195"/>
    </row>
    <row r="119" spans="1:4" ht="15">
      <c r="A119" s="196" t="s">
        <v>109</v>
      </c>
      <c r="B119" s="196"/>
      <c r="C119" s="196"/>
      <c r="D119" s="196"/>
    </row>
    <row r="120" spans="1:4" ht="15">
      <c r="A120" s="88"/>
      <c r="B120" s="89"/>
      <c r="C120" s="90"/>
      <c r="D120" s="89"/>
    </row>
    <row r="121" spans="1:4" ht="15">
      <c r="A121" s="195"/>
      <c r="B121" s="195"/>
      <c r="C121" s="195"/>
      <c r="D121" s="195"/>
    </row>
    <row r="122" spans="1:4" ht="15">
      <c r="A122" s="91"/>
      <c r="B122" s="3"/>
      <c r="C122" s="3"/>
      <c r="D122" s="3"/>
    </row>
    <row r="123" spans="1:4" ht="15">
      <c r="A123" s="197" t="s">
        <v>106</v>
      </c>
      <c r="B123" s="197"/>
      <c r="C123" s="197"/>
      <c r="D123" s="197"/>
    </row>
    <row r="124" spans="1:4" ht="15">
      <c r="A124" s="193" t="s">
        <v>108</v>
      </c>
      <c r="B124" s="193"/>
      <c r="C124" s="193"/>
      <c r="D124" s="193"/>
    </row>
    <row r="125" spans="1:4" ht="15">
      <c r="A125" s="193" t="s">
        <v>107</v>
      </c>
      <c r="B125" s="193"/>
      <c r="C125" s="193"/>
      <c r="D125" s="193"/>
    </row>
    <row r="126" spans="1:4" ht="15">
      <c r="A126" s="193" t="s">
        <v>110</v>
      </c>
      <c r="B126" s="193"/>
      <c r="C126" s="193"/>
      <c r="D126" s="193"/>
    </row>
    <row r="127" spans="1:4" ht="15">
      <c r="A127" s="73"/>
      <c r="B127" s="73"/>
      <c r="C127" s="73"/>
      <c r="D127" s="73"/>
    </row>
    <row r="128" spans="1:4" ht="15">
      <c r="A128" s="194" t="s">
        <v>115</v>
      </c>
      <c r="B128" s="194"/>
      <c r="C128" s="194"/>
      <c r="D128" s="194"/>
    </row>
  </sheetData>
  <sheetProtection/>
  <mergeCells count="93">
    <mergeCell ref="A125:D125"/>
    <mergeCell ref="A126:D126"/>
    <mergeCell ref="A128:D128"/>
    <mergeCell ref="A117:D117"/>
    <mergeCell ref="A118:D118"/>
    <mergeCell ref="A119:D119"/>
    <mergeCell ref="A121:D121"/>
    <mergeCell ref="A123:D123"/>
    <mergeCell ref="A124:D124"/>
    <mergeCell ref="B102:C102"/>
    <mergeCell ref="A104:D104"/>
    <mergeCell ref="A112:C112"/>
    <mergeCell ref="A113:C113"/>
    <mergeCell ref="A114:C114"/>
    <mergeCell ref="A116:D116"/>
    <mergeCell ref="A96:D96"/>
    <mergeCell ref="B97:C97"/>
    <mergeCell ref="B98:C98"/>
    <mergeCell ref="B99:C99"/>
    <mergeCell ref="B100:C100"/>
    <mergeCell ref="A101:C101"/>
    <mergeCell ref="B89:C89"/>
    <mergeCell ref="A90:D90"/>
    <mergeCell ref="B91:C91"/>
    <mergeCell ref="B92:C92"/>
    <mergeCell ref="B93:C93"/>
    <mergeCell ref="A94:C94"/>
    <mergeCell ref="A72:C72"/>
    <mergeCell ref="A74:D74"/>
    <mergeCell ref="A75:D75"/>
    <mergeCell ref="B77:D77"/>
    <mergeCell ref="A87:C87"/>
    <mergeCell ref="B88:C88"/>
    <mergeCell ref="B66:C66"/>
    <mergeCell ref="B67:C67"/>
    <mergeCell ref="B68:C68"/>
    <mergeCell ref="B69:C69"/>
    <mergeCell ref="B70:C70"/>
    <mergeCell ref="B71:C71"/>
    <mergeCell ref="B59:C59"/>
    <mergeCell ref="B60:C60"/>
    <mergeCell ref="B61:C61"/>
    <mergeCell ref="B62:C62"/>
    <mergeCell ref="A63:C63"/>
    <mergeCell ref="A65:D65"/>
    <mergeCell ref="B53:C53"/>
    <mergeCell ref="B54:C54"/>
    <mergeCell ref="B55:C55"/>
    <mergeCell ref="B56:C56"/>
    <mergeCell ref="A57:C57"/>
    <mergeCell ref="A58:D58"/>
    <mergeCell ref="B38:C38"/>
    <mergeCell ref="B39:C39"/>
    <mergeCell ref="A49:B49"/>
    <mergeCell ref="B50:D50"/>
    <mergeCell ref="B51:C51"/>
    <mergeCell ref="B52:C52"/>
    <mergeCell ref="B31:C31"/>
    <mergeCell ref="A32:C32"/>
    <mergeCell ref="A34:D34"/>
    <mergeCell ref="B35:C35"/>
    <mergeCell ref="B36:C36"/>
    <mergeCell ref="B37:C37"/>
    <mergeCell ref="B25:C25"/>
    <mergeCell ref="B26:C26"/>
    <mergeCell ref="B27:C27"/>
    <mergeCell ref="B28:C28"/>
    <mergeCell ref="B29:C29"/>
    <mergeCell ref="B30:C30"/>
    <mergeCell ref="B18:C18"/>
    <mergeCell ref="B19:C19"/>
    <mergeCell ref="B20:C20"/>
    <mergeCell ref="A22:D22"/>
    <mergeCell ref="B23:C23"/>
    <mergeCell ref="B24:C24"/>
    <mergeCell ref="A12:D12"/>
    <mergeCell ref="B13:C13"/>
    <mergeCell ref="B14:C14"/>
    <mergeCell ref="A15:D15"/>
    <mergeCell ref="B16:C16"/>
    <mergeCell ref="B17:C17"/>
    <mergeCell ref="A6:D6"/>
    <mergeCell ref="B7:C7"/>
    <mergeCell ref="B8:C8"/>
    <mergeCell ref="B9:C9"/>
    <mergeCell ref="B10:C10"/>
    <mergeCell ref="B11:C11"/>
    <mergeCell ref="A1:D2"/>
    <mergeCell ref="A3:B3"/>
    <mergeCell ref="C3:D3"/>
    <mergeCell ref="A4:B4"/>
    <mergeCell ref="C4:D4"/>
    <mergeCell ref="A5:D5"/>
  </mergeCells>
  <printOptions/>
  <pageMargins left="0.511811024" right="0.511811024" top="0.787401575" bottom="0.787401575" header="0.31496062" footer="0.31496062"/>
  <pageSetup orientation="portrait" paperSize="9"/>
  <legacyDrawing r:id="rId2"/>
</worksheet>
</file>

<file path=xl/worksheets/sheet5.xml><?xml version="1.0" encoding="utf-8"?>
<worksheet xmlns="http://schemas.openxmlformats.org/spreadsheetml/2006/main" xmlns:r="http://schemas.openxmlformats.org/officeDocument/2006/relationships">
  <dimension ref="A1:Z128"/>
  <sheetViews>
    <sheetView zoomScale="90" zoomScaleNormal="90" zoomScalePageLayoutView="0" workbookViewId="0" topLeftCell="A97">
      <selection activeCell="A118" sqref="A118:D118"/>
    </sheetView>
  </sheetViews>
  <sheetFormatPr defaultColWidth="9.140625" defaultRowHeight="15"/>
  <cols>
    <col min="1" max="1" width="26.00390625" style="0" customWidth="1"/>
    <col min="2" max="2" width="57.421875" style="0" bestFit="1" customWidth="1"/>
    <col min="3" max="3" width="47.28125" style="0" customWidth="1"/>
    <col min="4" max="4" width="16.140625" style="0" customWidth="1"/>
    <col min="5" max="5" width="45.8515625" style="0" customWidth="1"/>
  </cols>
  <sheetData>
    <row r="1" spans="1:4" ht="15">
      <c r="A1" s="129" t="s">
        <v>96</v>
      </c>
      <c r="B1" s="130"/>
      <c r="C1" s="130"/>
      <c r="D1" s="130"/>
    </row>
    <row r="2" spans="1:4" ht="15">
      <c r="A2" s="131"/>
      <c r="B2" s="131"/>
      <c r="C2" s="131"/>
      <c r="D2" s="131"/>
    </row>
    <row r="3" spans="1:4" ht="15">
      <c r="A3" s="132" t="s">
        <v>0</v>
      </c>
      <c r="B3" s="132"/>
      <c r="C3" s="133"/>
      <c r="D3" s="133"/>
    </row>
    <row r="4" spans="1:4" ht="15">
      <c r="A4" s="132" t="s">
        <v>1</v>
      </c>
      <c r="B4" s="132"/>
      <c r="C4" s="133"/>
      <c r="D4" s="133"/>
    </row>
    <row r="5" spans="1:4" ht="15">
      <c r="A5" s="134" t="s">
        <v>3</v>
      </c>
      <c r="B5" s="135"/>
      <c r="C5" s="135"/>
      <c r="D5" s="136"/>
    </row>
    <row r="6" spans="1:4" ht="15">
      <c r="A6" s="137" t="s">
        <v>29</v>
      </c>
      <c r="B6" s="138"/>
      <c r="C6" s="138"/>
      <c r="D6" s="139"/>
    </row>
    <row r="7" spans="1:4" ht="15">
      <c r="A7" s="35" t="s">
        <v>2</v>
      </c>
      <c r="B7" s="140" t="s">
        <v>88</v>
      </c>
      <c r="C7" s="141"/>
      <c r="D7" s="110"/>
    </row>
    <row r="8" spans="1:4" ht="15">
      <c r="A8" s="35" t="s">
        <v>4</v>
      </c>
      <c r="B8" s="140" t="s">
        <v>89</v>
      </c>
      <c r="C8" s="141"/>
      <c r="D8" s="22" t="s">
        <v>69</v>
      </c>
    </row>
    <row r="9" spans="1:4" ht="45">
      <c r="A9" s="16" t="s">
        <v>6</v>
      </c>
      <c r="B9" s="142" t="s">
        <v>90</v>
      </c>
      <c r="C9" s="143"/>
      <c r="D9" s="113" t="s">
        <v>170</v>
      </c>
    </row>
    <row r="10" spans="1:4" ht="15">
      <c r="A10" s="16" t="s">
        <v>5</v>
      </c>
      <c r="B10" s="140" t="s">
        <v>91</v>
      </c>
      <c r="C10" s="141"/>
      <c r="D10" s="22" t="s">
        <v>70</v>
      </c>
    </row>
    <row r="11" spans="1:4" ht="15">
      <c r="A11" s="16" t="s">
        <v>15</v>
      </c>
      <c r="B11" s="140" t="s">
        <v>131</v>
      </c>
      <c r="C11" s="141"/>
      <c r="D11" s="22">
        <v>22</v>
      </c>
    </row>
    <row r="12" spans="1:4" ht="15">
      <c r="A12" s="144" t="s">
        <v>9</v>
      </c>
      <c r="B12" s="145"/>
      <c r="C12" s="145"/>
      <c r="D12" s="146"/>
    </row>
    <row r="13" spans="1:4" ht="45">
      <c r="A13" s="10" t="s">
        <v>7</v>
      </c>
      <c r="B13" s="147" t="s">
        <v>8</v>
      </c>
      <c r="C13" s="148"/>
      <c r="D13" s="105" t="s">
        <v>67</v>
      </c>
    </row>
    <row r="14" spans="1:4" ht="22.5">
      <c r="A14" s="114" t="s">
        <v>163</v>
      </c>
      <c r="B14" s="149" t="s">
        <v>68</v>
      </c>
      <c r="C14" s="150"/>
      <c r="D14" s="115">
        <v>1</v>
      </c>
    </row>
    <row r="15" spans="1:4" ht="15">
      <c r="A15" s="151" t="s">
        <v>10</v>
      </c>
      <c r="B15" s="151"/>
      <c r="C15" s="151"/>
      <c r="D15" s="151"/>
    </row>
    <row r="16" spans="1:4" ht="15">
      <c r="A16" s="92">
        <v>1</v>
      </c>
      <c r="B16" s="152" t="s">
        <v>11</v>
      </c>
      <c r="C16" s="153"/>
      <c r="D16" s="116" t="s">
        <v>176</v>
      </c>
    </row>
    <row r="17" spans="1:4" ht="15">
      <c r="A17" s="9">
        <v>2</v>
      </c>
      <c r="B17" s="140" t="s">
        <v>30</v>
      </c>
      <c r="C17" s="141"/>
      <c r="D17" s="116" t="s">
        <v>171</v>
      </c>
    </row>
    <row r="18" spans="1:4" ht="15">
      <c r="A18" s="9">
        <v>3</v>
      </c>
      <c r="B18" s="140" t="s">
        <v>12</v>
      </c>
      <c r="C18" s="141"/>
      <c r="D18" s="117">
        <v>1058.86</v>
      </c>
    </row>
    <row r="19" spans="1:4" ht="30">
      <c r="A19" s="9">
        <v>4</v>
      </c>
      <c r="B19" s="140" t="s">
        <v>13</v>
      </c>
      <c r="C19" s="141"/>
      <c r="D19" s="118" t="s">
        <v>172</v>
      </c>
    </row>
    <row r="20" spans="1:4" ht="15">
      <c r="A20" s="9">
        <v>5</v>
      </c>
      <c r="B20" s="154" t="s">
        <v>14</v>
      </c>
      <c r="C20" s="154"/>
      <c r="D20" s="119">
        <v>43983</v>
      </c>
    </row>
    <row r="21" spans="1:26" ht="15">
      <c r="A21" s="45"/>
      <c r="B21" s="46"/>
      <c r="C21" s="46"/>
      <c r="D21" s="47"/>
      <c r="Z21" s="109"/>
    </row>
    <row r="22" spans="1:4" ht="15">
      <c r="A22" s="155" t="s">
        <v>50</v>
      </c>
      <c r="B22" s="155"/>
      <c r="C22" s="155"/>
      <c r="D22" s="155"/>
    </row>
    <row r="23" spans="1:4" ht="15">
      <c r="A23" s="9" t="s">
        <v>2</v>
      </c>
      <c r="B23" s="156" t="s">
        <v>19</v>
      </c>
      <c r="C23" s="157"/>
      <c r="D23" s="77">
        <f>D18</f>
        <v>1058.86</v>
      </c>
    </row>
    <row r="24" spans="1:4" ht="15">
      <c r="A24" s="9" t="s">
        <v>4</v>
      </c>
      <c r="B24" s="156" t="s">
        <v>20</v>
      </c>
      <c r="C24" s="157"/>
      <c r="D24" s="80">
        <v>0</v>
      </c>
    </row>
    <row r="25" spans="1:4" ht="15">
      <c r="A25" s="9" t="s">
        <v>6</v>
      </c>
      <c r="B25" s="156" t="s">
        <v>153</v>
      </c>
      <c r="C25" s="157"/>
      <c r="D25" s="80">
        <v>0</v>
      </c>
    </row>
    <row r="26" spans="1:4" ht="15">
      <c r="A26" s="9" t="s">
        <v>5</v>
      </c>
      <c r="B26" s="158" t="s">
        <v>122</v>
      </c>
      <c r="C26" s="159"/>
      <c r="D26" s="80">
        <v>0</v>
      </c>
    </row>
    <row r="27" spans="1:4" ht="15">
      <c r="A27" s="9" t="s">
        <v>15</v>
      </c>
      <c r="B27" s="156" t="s">
        <v>31</v>
      </c>
      <c r="C27" s="157"/>
      <c r="D27" s="80">
        <v>0</v>
      </c>
    </row>
    <row r="28" spans="1:4" ht="15">
      <c r="A28" s="9" t="s">
        <v>16</v>
      </c>
      <c r="B28" s="156" t="s">
        <v>79</v>
      </c>
      <c r="C28" s="157"/>
      <c r="D28" s="80">
        <v>0</v>
      </c>
    </row>
    <row r="29" spans="1:4" ht="15">
      <c r="A29" s="9" t="s">
        <v>17</v>
      </c>
      <c r="B29" s="156" t="s">
        <v>119</v>
      </c>
      <c r="C29" s="157"/>
      <c r="D29" s="80">
        <v>0</v>
      </c>
    </row>
    <row r="30" spans="1:4" ht="15">
      <c r="A30" s="9" t="s">
        <v>18</v>
      </c>
      <c r="B30" s="156" t="s">
        <v>120</v>
      </c>
      <c r="C30" s="157"/>
      <c r="D30" s="80">
        <v>0</v>
      </c>
    </row>
    <row r="31" spans="1:4" ht="15">
      <c r="A31" s="92" t="s">
        <v>118</v>
      </c>
      <c r="B31" s="160" t="s">
        <v>72</v>
      </c>
      <c r="C31" s="161"/>
      <c r="D31" s="70">
        <v>0</v>
      </c>
    </row>
    <row r="32" spans="1:4" ht="15">
      <c r="A32" s="137" t="s">
        <v>56</v>
      </c>
      <c r="B32" s="138"/>
      <c r="C32" s="139"/>
      <c r="D32" s="13">
        <f>SUM(D23:D31)</f>
        <v>1058.86</v>
      </c>
    </row>
    <row r="33" spans="1:4" ht="15">
      <c r="A33" s="43"/>
      <c r="B33" s="44"/>
      <c r="C33" s="44"/>
      <c r="D33" s="48"/>
    </row>
    <row r="34" spans="1:4" ht="15">
      <c r="A34" s="162" t="s">
        <v>49</v>
      </c>
      <c r="B34" s="163"/>
      <c r="C34" s="163"/>
      <c r="D34" s="164"/>
    </row>
    <row r="35" spans="1:4" ht="15">
      <c r="A35" s="103" t="s">
        <v>46</v>
      </c>
      <c r="B35" s="147" t="s">
        <v>33</v>
      </c>
      <c r="C35" s="148"/>
      <c r="D35" s="105" t="s">
        <v>25</v>
      </c>
    </row>
    <row r="36" spans="1:4" ht="15">
      <c r="A36" s="104" t="s">
        <v>2</v>
      </c>
      <c r="B36" s="156" t="s">
        <v>92</v>
      </c>
      <c r="C36" s="157"/>
      <c r="D36" s="78">
        <f>D32*8.33/100</f>
        <v>88.20303799999999</v>
      </c>
    </row>
    <row r="37" spans="1:4" ht="15">
      <c r="A37" s="104" t="s">
        <v>4</v>
      </c>
      <c r="B37" s="165" t="s">
        <v>130</v>
      </c>
      <c r="C37" s="166"/>
      <c r="D37" s="78">
        <f>D32*12.1%</f>
        <v>128.12205999999998</v>
      </c>
    </row>
    <row r="38" spans="1:4" ht="15">
      <c r="A38" s="104"/>
      <c r="B38" s="167" t="s">
        <v>55</v>
      </c>
      <c r="C38" s="168"/>
      <c r="D38" s="6">
        <f>SUM(D36:D37)</f>
        <v>216.32509799999997</v>
      </c>
    </row>
    <row r="39" spans="1:4" ht="15">
      <c r="A39" s="103" t="s">
        <v>83</v>
      </c>
      <c r="B39" s="147" t="s">
        <v>36</v>
      </c>
      <c r="C39" s="148"/>
      <c r="D39" s="105"/>
    </row>
    <row r="40" spans="1:4" ht="15">
      <c r="A40" s="103"/>
      <c r="B40" s="103" t="s">
        <v>34</v>
      </c>
      <c r="C40" s="105" t="s">
        <v>35</v>
      </c>
      <c r="D40" s="105" t="s">
        <v>25</v>
      </c>
    </row>
    <row r="41" spans="1:4" ht="15">
      <c r="A41" s="104" t="s">
        <v>2</v>
      </c>
      <c r="B41" s="3" t="s">
        <v>23</v>
      </c>
      <c r="C41" s="18">
        <v>0.2</v>
      </c>
      <c r="D41" s="64">
        <f>($D$32+$D$38)*C41</f>
        <v>255.0370196</v>
      </c>
    </row>
    <row r="42" spans="1:4" ht="15">
      <c r="A42" s="104" t="s">
        <v>4</v>
      </c>
      <c r="B42" s="3" t="s">
        <v>24</v>
      </c>
      <c r="C42" s="17">
        <v>0.025</v>
      </c>
      <c r="D42" s="64">
        <f aca="true" t="shared" si="0" ref="D42:D48">($D$32+$D$38)*C42</f>
        <v>31.87962745</v>
      </c>
    </row>
    <row r="43" spans="1:5" ht="15">
      <c r="A43" s="104" t="s">
        <v>6</v>
      </c>
      <c r="B43" s="120" t="s">
        <v>97</v>
      </c>
      <c r="C43" s="124">
        <v>0.03</v>
      </c>
      <c r="D43" s="70">
        <f>($D$32+$D$38)*C43</f>
        <v>38.255552939999994</v>
      </c>
      <c r="E43" s="125" t="s">
        <v>180</v>
      </c>
    </row>
    <row r="44" spans="1:4" ht="15">
      <c r="A44" s="104" t="s">
        <v>5</v>
      </c>
      <c r="B44" s="3" t="s">
        <v>37</v>
      </c>
      <c r="C44" s="17">
        <v>0.015</v>
      </c>
      <c r="D44" s="64">
        <f t="shared" si="0"/>
        <v>19.127776469999997</v>
      </c>
    </row>
    <row r="45" spans="1:4" ht="15">
      <c r="A45" s="104" t="s">
        <v>15</v>
      </c>
      <c r="B45" s="3" t="s">
        <v>38</v>
      </c>
      <c r="C45" s="18">
        <v>0.01</v>
      </c>
      <c r="D45" s="64">
        <f t="shared" si="0"/>
        <v>12.75185098</v>
      </c>
    </row>
    <row r="46" spans="1:4" ht="15">
      <c r="A46" s="104" t="s">
        <v>16</v>
      </c>
      <c r="B46" s="3" t="s">
        <v>98</v>
      </c>
      <c r="C46" s="4">
        <v>0.006</v>
      </c>
      <c r="D46" s="64">
        <f t="shared" si="0"/>
        <v>7.651110588</v>
      </c>
    </row>
    <row r="47" spans="1:4" ht="15">
      <c r="A47" s="104" t="s">
        <v>17</v>
      </c>
      <c r="B47" s="3" t="s">
        <v>39</v>
      </c>
      <c r="C47" s="4">
        <v>0.002</v>
      </c>
      <c r="D47" s="64">
        <f t="shared" si="0"/>
        <v>2.550370196</v>
      </c>
    </row>
    <row r="48" spans="1:4" ht="15">
      <c r="A48" s="104" t="s">
        <v>18</v>
      </c>
      <c r="B48" s="3" t="s">
        <v>40</v>
      </c>
      <c r="C48" s="18">
        <v>0.08</v>
      </c>
      <c r="D48" s="64">
        <f t="shared" si="0"/>
        <v>102.01480784</v>
      </c>
    </row>
    <row r="49" spans="1:4" ht="15">
      <c r="A49" s="169" t="s">
        <v>41</v>
      </c>
      <c r="B49" s="170"/>
      <c r="C49" s="19">
        <f>SUM(C41:C48)</f>
        <v>0.36800000000000005</v>
      </c>
      <c r="D49" s="13">
        <f>SUM(D41:D48)</f>
        <v>469.268116064</v>
      </c>
    </row>
    <row r="50" spans="1:4" ht="15">
      <c r="A50" s="103" t="s">
        <v>84</v>
      </c>
      <c r="B50" s="147" t="s">
        <v>42</v>
      </c>
      <c r="C50" s="171"/>
      <c r="D50" s="148"/>
    </row>
    <row r="51" spans="1:4" ht="15">
      <c r="A51" s="104" t="s">
        <v>2</v>
      </c>
      <c r="B51" s="156" t="s">
        <v>132</v>
      </c>
      <c r="C51" s="157"/>
      <c r="D51" s="70">
        <f>(22*2*3.3)-6%*D23</f>
        <v>81.66839999999999</v>
      </c>
    </row>
    <row r="52" spans="1:4" ht="15">
      <c r="A52" s="104" t="s">
        <v>4</v>
      </c>
      <c r="B52" s="156" t="s">
        <v>43</v>
      </c>
      <c r="C52" s="157"/>
      <c r="D52" s="70">
        <v>0</v>
      </c>
    </row>
    <row r="53" spans="1:5" ht="75">
      <c r="A53" s="104" t="s">
        <v>6</v>
      </c>
      <c r="B53" s="156" t="s">
        <v>177</v>
      </c>
      <c r="C53" s="157"/>
      <c r="D53" s="123">
        <f>1005.42*(1/100000)*100/12</f>
        <v>0.08378500000000001</v>
      </c>
      <c r="E53" s="122" t="s">
        <v>183</v>
      </c>
    </row>
    <row r="54" spans="1:4" ht="15">
      <c r="A54" s="104" t="s">
        <v>5</v>
      </c>
      <c r="B54" s="156" t="s">
        <v>116</v>
      </c>
      <c r="C54" s="157"/>
      <c r="D54" s="80">
        <v>0</v>
      </c>
    </row>
    <row r="55" spans="1:4" ht="15">
      <c r="A55" s="104" t="s">
        <v>15</v>
      </c>
      <c r="B55" s="156" t="s">
        <v>117</v>
      </c>
      <c r="C55" s="157"/>
      <c r="D55" s="70">
        <v>0</v>
      </c>
    </row>
    <row r="56" spans="1:4" ht="15">
      <c r="A56" s="104" t="s">
        <v>16</v>
      </c>
      <c r="B56" s="172" t="s">
        <v>125</v>
      </c>
      <c r="C56" s="173"/>
      <c r="D56" s="70">
        <v>0</v>
      </c>
    </row>
    <row r="57" spans="1:4" ht="15">
      <c r="A57" s="169" t="s">
        <v>54</v>
      </c>
      <c r="B57" s="174"/>
      <c r="C57" s="170"/>
      <c r="D57" s="13">
        <f>SUM(D51:D56)</f>
        <v>81.752185</v>
      </c>
    </row>
    <row r="58" spans="1:4" ht="15">
      <c r="A58" s="137" t="s">
        <v>44</v>
      </c>
      <c r="B58" s="138"/>
      <c r="C58" s="138"/>
      <c r="D58" s="139"/>
    </row>
    <row r="59" spans="1:4" ht="15">
      <c r="A59" s="79">
        <v>2</v>
      </c>
      <c r="B59" s="137" t="s">
        <v>32</v>
      </c>
      <c r="C59" s="139"/>
      <c r="D59" s="15" t="s">
        <v>25</v>
      </c>
    </row>
    <row r="60" spans="1:4" ht="15">
      <c r="A60" s="34" t="s">
        <v>46</v>
      </c>
      <c r="B60" s="175" t="s">
        <v>33</v>
      </c>
      <c r="C60" s="176"/>
      <c r="D60" s="80">
        <f>D38</f>
        <v>216.32509799999997</v>
      </c>
    </row>
    <row r="61" spans="1:4" ht="15">
      <c r="A61" s="34" t="s">
        <v>47</v>
      </c>
      <c r="B61" s="175" t="s">
        <v>34</v>
      </c>
      <c r="C61" s="176"/>
      <c r="D61" s="80">
        <f>D49</f>
        <v>469.268116064</v>
      </c>
    </row>
    <row r="62" spans="1:4" ht="15">
      <c r="A62" s="34" t="s">
        <v>48</v>
      </c>
      <c r="B62" s="175" t="s">
        <v>45</v>
      </c>
      <c r="C62" s="176"/>
      <c r="D62" s="80">
        <f>D57</f>
        <v>81.752185</v>
      </c>
    </row>
    <row r="63" spans="1:4" ht="15">
      <c r="A63" s="169" t="s">
        <v>53</v>
      </c>
      <c r="B63" s="174"/>
      <c r="C63" s="170"/>
      <c r="D63" s="13">
        <f>SUM(D60:D62)</f>
        <v>767.345399064</v>
      </c>
    </row>
    <row r="64" spans="1:4" ht="15">
      <c r="A64" s="50"/>
      <c r="B64" s="51"/>
      <c r="C64" s="51"/>
      <c r="D64" s="48"/>
    </row>
    <row r="65" spans="1:4" ht="15">
      <c r="A65" s="177" t="s">
        <v>51</v>
      </c>
      <c r="B65" s="178"/>
      <c r="C65" s="178"/>
      <c r="D65" s="179"/>
    </row>
    <row r="66" spans="1:4" ht="15">
      <c r="A66" s="57" t="s">
        <v>80</v>
      </c>
      <c r="B66" s="180" t="s">
        <v>73</v>
      </c>
      <c r="C66" s="181"/>
      <c r="D66" s="56">
        <f>(((((D32+D36+D37)*31.5%))+(((D32/30)*1*1)))/12)*80%</f>
        <v>29.13190928022222</v>
      </c>
    </row>
    <row r="67" spans="1:4" ht="15">
      <c r="A67" s="57" t="s">
        <v>99</v>
      </c>
      <c r="B67" s="180" t="s">
        <v>100</v>
      </c>
      <c r="C67" s="181"/>
      <c r="D67" s="56">
        <f>D66*8%</f>
        <v>2.330552742417778</v>
      </c>
    </row>
    <row r="68" spans="1:4" ht="15">
      <c r="A68" s="57" t="s">
        <v>101</v>
      </c>
      <c r="B68" s="180" t="s">
        <v>102</v>
      </c>
      <c r="C68" s="181"/>
      <c r="D68" s="56">
        <f>D66*8%*(40%)</f>
        <v>0.9322210969671112</v>
      </c>
    </row>
    <row r="69" spans="1:4" ht="15">
      <c r="A69" s="57" t="s">
        <v>81</v>
      </c>
      <c r="B69" s="180" t="s">
        <v>74</v>
      </c>
      <c r="C69" s="181"/>
      <c r="D69" s="56">
        <f>(((D32/30)*7)/12)*31.5%</f>
        <v>6.485517499999999</v>
      </c>
    </row>
    <row r="70" spans="1:4" ht="15">
      <c r="A70" s="57" t="s">
        <v>103</v>
      </c>
      <c r="B70" s="180" t="s">
        <v>137</v>
      </c>
      <c r="C70" s="181"/>
      <c r="D70" s="56">
        <f>D69*C49</f>
        <v>2.38667044</v>
      </c>
    </row>
    <row r="71" spans="1:4" ht="15">
      <c r="A71" s="57" t="s">
        <v>104</v>
      </c>
      <c r="B71" s="180" t="s">
        <v>105</v>
      </c>
      <c r="C71" s="181"/>
      <c r="D71" s="56">
        <f>((D32+D36+((((3.95*D32)+(3.95*D36))*10.28%)/12)+D69)*8%*(100%+0.25%))*(40%)</f>
        <v>38.25101328244881</v>
      </c>
    </row>
    <row r="72" spans="1:4" ht="15">
      <c r="A72" s="169" t="s">
        <v>52</v>
      </c>
      <c r="B72" s="174"/>
      <c r="C72" s="170"/>
      <c r="D72" s="13">
        <f>SUM(D66:D71)</f>
        <v>79.51788434205592</v>
      </c>
    </row>
    <row r="73" spans="1:4" ht="15">
      <c r="A73" s="50"/>
      <c r="B73" s="51"/>
      <c r="C73" s="51"/>
      <c r="D73" s="48"/>
    </row>
    <row r="74" spans="1:4" ht="15">
      <c r="A74" s="177" t="s">
        <v>57</v>
      </c>
      <c r="B74" s="178"/>
      <c r="C74" s="178"/>
      <c r="D74" s="179"/>
    </row>
    <row r="75" spans="1:4" ht="15">
      <c r="A75" s="182" t="s">
        <v>139</v>
      </c>
      <c r="B75" s="183"/>
      <c r="C75" s="183"/>
      <c r="D75" s="184"/>
    </row>
    <row r="76" spans="1:4" ht="15">
      <c r="A76" s="106"/>
      <c r="B76" s="98" t="s">
        <v>146</v>
      </c>
      <c r="C76" s="99">
        <f>((D32+D63+D72+D82+D101)-(D51+D52+D98+D99))/D11</f>
        <v>83.86923966358923</v>
      </c>
      <c r="D76" s="95"/>
    </row>
    <row r="77" spans="1:4" ht="15">
      <c r="A77" s="103" t="s">
        <v>85</v>
      </c>
      <c r="B77" s="147" t="s">
        <v>58</v>
      </c>
      <c r="C77" s="171"/>
      <c r="D77" s="148"/>
    </row>
    <row r="78" spans="1:4" ht="15">
      <c r="A78" s="22" t="s">
        <v>2</v>
      </c>
      <c r="B78" s="58" t="s">
        <v>138</v>
      </c>
      <c r="C78" s="65"/>
      <c r="D78" s="61">
        <v>0</v>
      </c>
    </row>
    <row r="79" spans="1:4" ht="60">
      <c r="A79" s="33" t="s">
        <v>4</v>
      </c>
      <c r="B79" s="60" t="s">
        <v>147</v>
      </c>
      <c r="C79" s="96" t="s">
        <v>148</v>
      </c>
      <c r="D79" s="61">
        <f>(1*C76)/12</f>
        <v>6.9891033052991025</v>
      </c>
    </row>
    <row r="80" spans="1:4" ht="75">
      <c r="A80" s="22" t="s">
        <v>6</v>
      </c>
      <c r="B80" s="58" t="s">
        <v>133</v>
      </c>
      <c r="C80" s="96" t="s">
        <v>149</v>
      </c>
      <c r="D80" s="61">
        <f>(1.25*C76)/12</f>
        <v>8.736379131623877</v>
      </c>
    </row>
    <row r="81" spans="1:4" ht="30">
      <c r="A81" s="22" t="s">
        <v>5</v>
      </c>
      <c r="B81" s="59" t="s">
        <v>134</v>
      </c>
      <c r="C81" s="97" t="s">
        <v>150</v>
      </c>
      <c r="D81" s="61">
        <f>(1*C76)/12</f>
        <v>6.9891033052991025</v>
      </c>
    </row>
    <row r="82" spans="1:4" ht="30">
      <c r="A82" s="33" t="s">
        <v>15</v>
      </c>
      <c r="B82" s="60" t="s">
        <v>135</v>
      </c>
      <c r="C82" s="63" t="s">
        <v>151</v>
      </c>
      <c r="D82" s="61">
        <f>D83+D84+D85</f>
        <v>21.068389192907173</v>
      </c>
    </row>
    <row r="83" spans="1:4" ht="30">
      <c r="A83" s="33" t="s">
        <v>140</v>
      </c>
      <c r="B83" s="60" t="s">
        <v>142</v>
      </c>
      <c r="C83" s="63"/>
      <c r="D83" s="61">
        <f>((D37*(3.95/12)*10.28%))</f>
        <v>4.335436973633332</v>
      </c>
    </row>
    <row r="84" spans="1:4" ht="30">
      <c r="A84" s="33" t="s">
        <v>141</v>
      </c>
      <c r="B84" s="60" t="s">
        <v>143</v>
      </c>
      <c r="C84" s="63"/>
      <c r="D84" s="61">
        <f>(((D32+D36+(D32*8.33%))*C49+((12.1%-8.33%)*D32))*3.95/12)*10.28%</f>
        <v>16.73295221927384</v>
      </c>
    </row>
    <row r="85" spans="1:4" ht="45">
      <c r="A85" s="33" t="s">
        <v>144</v>
      </c>
      <c r="B85" s="60" t="s">
        <v>145</v>
      </c>
      <c r="C85" s="63"/>
      <c r="D85" s="61">
        <f>(D55*3.95*10.28%)/12</f>
        <v>0</v>
      </c>
    </row>
    <row r="86" spans="1:4" ht="30">
      <c r="A86" s="33" t="s">
        <v>16</v>
      </c>
      <c r="B86" s="60" t="s">
        <v>136</v>
      </c>
      <c r="C86" s="62"/>
      <c r="D86" s="61"/>
    </row>
    <row r="87" spans="1:4" ht="15">
      <c r="A87" s="137" t="s">
        <v>59</v>
      </c>
      <c r="B87" s="138"/>
      <c r="C87" s="139"/>
      <c r="D87" s="13">
        <f>D78+D79+D80+D81+D82+D86</f>
        <v>43.78297493512926</v>
      </c>
    </row>
    <row r="88" spans="1:4" ht="15">
      <c r="A88" s="103" t="s">
        <v>82</v>
      </c>
      <c r="B88" s="147" t="s">
        <v>60</v>
      </c>
      <c r="C88" s="148"/>
      <c r="D88" s="105" t="s">
        <v>25</v>
      </c>
    </row>
    <row r="89" spans="1:4" ht="15">
      <c r="A89" s="22" t="s">
        <v>2</v>
      </c>
      <c r="B89" s="185" t="s">
        <v>75</v>
      </c>
      <c r="C89" s="186"/>
      <c r="D89" s="30" t="s">
        <v>71</v>
      </c>
    </row>
    <row r="90" spans="1:4" ht="15">
      <c r="A90" s="137" t="s">
        <v>93</v>
      </c>
      <c r="B90" s="138"/>
      <c r="C90" s="138"/>
      <c r="D90" s="139"/>
    </row>
    <row r="91" spans="1:4" ht="15">
      <c r="A91" s="41">
        <v>4</v>
      </c>
      <c r="B91" s="187" t="s">
        <v>94</v>
      </c>
      <c r="C91" s="188"/>
      <c r="D91" s="105" t="s">
        <v>25</v>
      </c>
    </row>
    <row r="92" spans="1:4" ht="15">
      <c r="A92" s="22" t="s">
        <v>86</v>
      </c>
      <c r="B92" s="185" t="s">
        <v>58</v>
      </c>
      <c r="C92" s="186"/>
      <c r="D92" s="42">
        <f>D87</f>
        <v>43.78297493512926</v>
      </c>
    </row>
    <row r="93" spans="1:4" ht="15">
      <c r="A93" s="22" t="s">
        <v>82</v>
      </c>
      <c r="B93" s="185" t="s">
        <v>60</v>
      </c>
      <c r="C93" s="186"/>
      <c r="D93" s="42" t="str">
        <f>D89</f>
        <v>-</v>
      </c>
    </row>
    <row r="94" spans="1:4" ht="15">
      <c r="A94" s="137" t="s">
        <v>61</v>
      </c>
      <c r="B94" s="138"/>
      <c r="C94" s="139"/>
      <c r="D94" s="21">
        <f>D92</f>
        <v>43.78297493512926</v>
      </c>
    </row>
    <row r="95" spans="1:4" ht="15">
      <c r="A95" s="101"/>
      <c r="B95" s="102"/>
      <c r="C95" s="102"/>
      <c r="D95" s="52"/>
    </row>
    <row r="96" spans="1:4" ht="15">
      <c r="A96" s="162" t="s">
        <v>62</v>
      </c>
      <c r="B96" s="163"/>
      <c r="C96" s="163"/>
      <c r="D96" s="164"/>
    </row>
    <row r="97" spans="1:4" ht="15">
      <c r="A97" s="104" t="s">
        <v>2</v>
      </c>
      <c r="B97" s="156" t="s">
        <v>21</v>
      </c>
      <c r="C97" s="157"/>
      <c r="D97" s="70">
        <v>0</v>
      </c>
    </row>
    <row r="98" spans="1:4" ht="15">
      <c r="A98" s="22" t="s">
        <v>4</v>
      </c>
      <c r="B98" s="152" t="s">
        <v>22</v>
      </c>
      <c r="C98" s="153"/>
      <c r="D98" s="70">
        <v>0</v>
      </c>
    </row>
    <row r="99" spans="1:4" ht="15">
      <c r="A99" s="104" t="s">
        <v>6</v>
      </c>
      <c r="B99" s="156" t="s">
        <v>77</v>
      </c>
      <c r="C99" s="157"/>
      <c r="D99" s="70">
        <f>'ITEM 01'!D99</f>
        <v>0</v>
      </c>
    </row>
    <row r="100" spans="1:4" ht="15">
      <c r="A100" s="104" t="s">
        <v>5</v>
      </c>
      <c r="B100" s="156" t="s">
        <v>78</v>
      </c>
      <c r="C100" s="157"/>
      <c r="D100" s="70">
        <v>0</v>
      </c>
    </row>
    <row r="101" spans="1:4" ht="15">
      <c r="A101" s="137" t="s">
        <v>63</v>
      </c>
      <c r="B101" s="138"/>
      <c r="C101" s="139"/>
      <c r="D101" s="13">
        <f>SUM(D97:D100)</f>
        <v>0</v>
      </c>
    </row>
    <row r="102" spans="1:4" ht="15">
      <c r="A102" s="22"/>
      <c r="B102" s="152"/>
      <c r="C102" s="153"/>
      <c r="D102" s="70"/>
    </row>
    <row r="104" spans="1:4" ht="15">
      <c r="A104" s="162" t="s">
        <v>123</v>
      </c>
      <c r="B104" s="163"/>
      <c r="C104" s="163"/>
      <c r="D104" s="164"/>
    </row>
    <row r="105" spans="1:4" ht="15">
      <c r="A105" s="103">
        <v>6</v>
      </c>
      <c r="B105" s="103" t="s">
        <v>64</v>
      </c>
      <c r="C105" s="105" t="s">
        <v>35</v>
      </c>
      <c r="D105" s="105" t="s">
        <v>76</v>
      </c>
    </row>
    <row r="106" spans="1:4" ht="15">
      <c r="A106" s="104" t="s">
        <v>2</v>
      </c>
      <c r="B106" s="3" t="s">
        <v>26</v>
      </c>
      <c r="C106" s="18">
        <v>0</v>
      </c>
      <c r="D106" s="81">
        <f>(D32+D63+D72+D94+D101)*C106</f>
        <v>0</v>
      </c>
    </row>
    <row r="107" spans="1:4" ht="15">
      <c r="A107" s="104" t="s">
        <v>4</v>
      </c>
      <c r="B107" s="3" t="s">
        <v>28</v>
      </c>
      <c r="C107" s="4">
        <v>0</v>
      </c>
      <c r="D107" s="81">
        <f>(D32+D63+D72+D94+D101+D106)*C107</f>
        <v>0</v>
      </c>
    </row>
    <row r="108" spans="1:4" ht="15">
      <c r="A108" s="104" t="s">
        <v>6</v>
      </c>
      <c r="B108" s="3" t="s">
        <v>27</v>
      </c>
      <c r="C108" s="4">
        <v>0</v>
      </c>
      <c r="D108" s="81">
        <f>D109+D110+D111</f>
        <v>0</v>
      </c>
    </row>
    <row r="109" spans="1:4" ht="15">
      <c r="A109" s="104"/>
      <c r="B109" s="3" t="s">
        <v>152</v>
      </c>
      <c r="C109" s="4">
        <v>0</v>
      </c>
      <c r="D109" s="81">
        <f>+((D32+D63+D72+D94+D101+D106+D107)/0.9135)*C109</f>
        <v>0</v>
      </c>
    </row>
    <row r="110" spans="1:4" ht="15">
      <c r="A110" s="104"/>
      <c r="B110" s="3" t="s">
        <v>65</v>
      </c>
      <c r="C110" s="18">
        <v>0</v>
      </c>
      <c r="D110" s="81">
        <f>((D32+D63+D72+D94+D101+D106+D107)/0.9135)*C110</f>
        <v>0</v>
      </c>
    </row>
    <row r="111" spans="1:4" ht="15">
      <c r="A111" s="104"/>
      <c r="B111" s="3" t="s">
        <v>66</v>
      </c>
      <c r="C111" s="18">
        <v>0</v>
      </c>
      <c r="D111" s="81">
        <f>((D32+D63+D72+D94+D101+D106+D107)/0.9135)*C111</f>
        <v>0</v>
      </c>
    </row>
    <row r="112" spans="1:4" ht="15">
      <c r="A112" s="189" t="s">
        <v>124</v>
      </c>
      <c r="B112" s="190"/>
      <c r="C112" s="191"/>
      <c r="D112" s="82">
        <f>D106+D107+D108</f>
        <v>0</v>
      </c>
    </row>
    <row r="113" spans="1:4" ht="15">
      <c r="A113" s="137" t="s">
        <v>95</v>
      </c>
      <c r="B113" s="138"/>
      <c r="C113" s="139"/>
      <c r="D113" s="54">
        <f>D32+D63+D72+D94+D101+D112</f>
        <v>1949.506258341185</v>
      </c>
    </row>
    <row r="114" spans="1:4" ht="15">
      <c r="A114" s="177" t="s">
        <v>111</v>
      </c>
      <c r="B114" s="178"/>
      <c r="C114" s="179"/>
      <c r="D114" s="53">
        <f>D113</f>
        <v>1949.506258341185</v>
      </c>
    </row>
    <row r="116" spans="1:4" ht="15.75">
      <c r="A116" s="192" t="s">
        <v>127</v>
      </c>
      <c r="B116" s="192"/>
      <c r="C116" s="192"/>
      <c r="D116" s="192"/>
    </row>
    <row r="117" spans="1:4" ht="15">
      <c r="A117" s="195"/>
      <c r="B117" s="195"/>
      <c r="C117" s="195"/>
      <c r="D117" s="195"/>
    </row>
    <row r="118" spans="1:4" ht="15">
      <c r="A118" s="195" t="s">
        <v>114</v>
      </c>
      <c r="B118" s="195"/>
      <c r="C118" s="195"/>
      <c r="D118" s="195"/>
    </row>
    <row r="119" spans="1:4" ht="15">
      <c r="A119" s="196" t="s">
        <v>109</v>
      </c>
      <c r="B119" s="196"/>
      <c r="C119" s="196"/>
      <c r="D119" s="196"/>
    </row>
    <row r="120" spans="1:4" ht="15">
      <c r="A120" s="88"/>
      <c r="B120" s="89"/>
      <c r="C120" s="90"/>
      <c r="D120" s="89"/>
    </row>
    <row r="121" spans="1:4" ht="15">
      <c r="A121" s="195"/>
      <c r="B121" s="195"/>
      <c r="C121" s="195"/>
      <c r="D121" s="195"/>
    </row>
    <row r="122" spans="1:4" ht="15">
      <c r="A122" s="91"/>
      <c r="B122" s="3"/>
      <c r="C122" s="3"/>
      <c r="D122" s="3"/>
    </row>
    <row r="123" spans="1:4" ht="15">
      <c r="A123" s="197" t="s">
        <v>106</v>
      </c>
      <c r="B123" s="197"/>
      <c r="C123" s="197"/>
      <c r="D123" s="197"/>
    </row>
    <row r="124" spans="1:4" ht="15">
      <c r="A124" s="193" t="s">
        <v>108</v>
      </c>
      <c r="B124" s="193"/>
      <c r="C124" s="193"/>
      <c r="D124" s="193"/>
    </row>
    <row r="125" spans="1:4" ht="15">
      <c r="A125" s="193" t="s">
        <v>107</v>
      </c>
      <c r="B125" s="193"/>
      <c r="C125" s="193"/>
      <c r="D125" s="193"/>
    </row>
    <row r="126" spans="1:4" ht="15">
      <c r="A126" s="193" t="s">
        <v>110</v>
      </c>
      <c r="B126" s="193"/>
      <c r="C126" s="193"/>
      <c r="D126" s="193"/>
    </row>
    <row r="127" spans="1:4" ht="15">
      <c r="A127" s="73"/>
      <c r="B127" s="73"/>
      <c r="C127" s="73"/>
      <c r="D127" s="73"/>
    </row>
    <row r="128" spans="1:4" ht="15">
      <c r="A128" s="194" t="s">
        <v>115</v>
      </c>
      <c r="B128" s="194"/>
      <c r="C128" s="194"/>
      <c r="D128" s="194"/>
    </row>
  </sheetData>
  <sheetProtection/>
  <mergeCells count="93">
    <mergeCell ref="A125:D125"/>
    <mergeCell ref="A126:D126"/>
    <mergeCell ref="A128:D128"/>
    <mergeCell ref="A117:D117"/>
    <mergeCell ref="A118:D118"/>
    <mergeCell ref="A119:D119"/>
    <mergeCell ref="A121:D121"/>
    <mergeCell ref="A123:D123"/>
    <mergeCell ref="A124:D124"/>
    <mergeCell ref="B102:C102"/>
    <mergeCell ref="A104:D104"/>
    <mergeCell ref="A112:C112"/>
    <mergeCell ref="A113:C113"/>
    <mergeCell ref="A114:C114"/>
    <mergeCell ref="A116:D116"/>
    <mergeCell ref="A96:D96"/>
    <mergeCell ref="B97:C97"/>
    <mergeCell ref="B98:C98"/>
    <mergeCell ref="B99:C99"/>
    <mergeCell ref="B100:C100"/>
    <mergeCell ref="A101:C101"/>
    <mergeCell ref="B89:C89"/>
    <mergeCell ref="A90:D90"/>
    <mergeCell ref="B91:C91"/>
    <mergeCell ref="B92:C92"/>
    <mergeCell ref="B93:C93"/>
    <mergeCell ref="A94:C94"/>
    <mergeCell ref="A72:C72"/>
    <mergeCell ref="A74:D74"/>
    <mergeCell ref="A75:D75"/>
    <mergeCell ref="B77:D77"/>
    <mergeCell ref="A87:C87"/>
    <mergeCell ref="B88:C88"/>
    <mergeCell ref="B66:C66"/>
    <mergeCell ref="B67:C67"/>
    <mergeCell ref="B68:C68"/>
    <mergeCell ref="B69:C69"/>
    <mergeCell ref="B70:C70"/>
    <mergeCell ref="B71:C71"/>
    <mergeCell ref="B59:C59"/>
    <mergeCell ref="B60:C60"/>
    <mergeCell ref="B61:C61"/>
    <mergeCell ref="B62:C62"/>
    <mergeCell ref="A63:C63"/>
    <mergeCell ref="A65:D65"/>
    <mergeCell ref="B53:C53"/>
    <mergeCell ref="B54:C54"/>
    <mergeCell ref="B55:C55"/>
    <mergeCell ref="B56:C56"/>
    <mergeCell ref="A57:C57"/>
    <mergeCell ref="A58:D58"/>
    <mergeCell ref="B38:C38"/>
    <mergeCell ref="B39:C39"/>
    <mergeCell ref="A49:B49"/>
    <mergeCell ref="B50:D50"/>
    <mergeCell ref="B51:C51"/>
    <mergeCell ref="B52:C52"/>
    <mergeCell ref="B31:C31"/>
    <mergeCell ref="A32:C32"/>
    <mergeCell ref="A34:D34"/>
    <mergeCell ref="B35:C35"/>
    <mergeCell ref="B36:C36"/>
    <mergeCell ref="B37:C37"/>
    <mergeCell ref="B25:C25"/>
    <mergeCell ref="B26:C26"/>
    <mergeCell ref="B27:C27"/>
    <mergeCell ref="B28:C28"/>
    <mergeCell ref="B29:C29"/>
    <mergeCell ref="B30:C30"/>
    <mergeCell ref="B18:C18"/>
    <mergeCell ref="B19:C19"/>
    <mergeCell ref="B20:C20"/>
    <mergeCell ref="A22:D22"/>
    <mergeCell ref="B23:C23"/>
    <mergeCell ref="B24:C24"/>
    <mergeCell ref="A12:D12"/>
    <mergeCell ref="B13:C13"/>
    <mergeCell ref="B14:C14"/>
    <mergeCell ref="A15:D15"/>
    <mergeCell ref="B16:C16"/>
    <mergeCell ref="B17:C17"/>
    <mergeCell ref="A6:D6"/>
    <mergeCell ref="B7:C7"/>
    <mergeCell ref="B8:C8"/>
    <mergeCell ref="B9:C9"/>
    <mergeCell ref="B10:C10"/>
    <mergeCell ref="B11:C11"/>
    <mergeCell ref="A1:D2"/>
    <mergeCell ref="A3:B3"/>
    <mergeCell ref="C3:D3"/>
    <mergeCell ref="A4:B4"/>
    <mergeCell ref="C4:D4"/>
    <mergeCell ref="A5:D5"/>
  </mergeCells>
  <printOptions/>
  <pageMargins left="0.511811024" right="0.511811024" top="0.787401575" bottom="0.787401575" header="0.31496062" footer="0.31496062"/>
  <pageSetup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N128"/>
  <sheetViews>
    <sheetView zoomScale="90" zoomScaleNormal="90" zoomScalePageLayoutView="0" workbookViewId="0" topLeftCell="A100">
      <selection activeCell="A117" sqref="A117:D117"/>
    </sheetView>
  </sheetViews>
  <sheetFormatPr defaultColWidth="9.140625" defaultRowHeight="15"/>
  <cols>
    <col min="1" max="1" width="26.28125" style="0" customWidth="1"/>
    <col min="2" max="2" width="57.421875" style="0" bestFit="1" customWidth="1"/>
    <col min="3" max="3" width="46.421875" style="0" customWidth="1"/>
    <col min="4" max="4" width="18.00390625" style="0" customWidth="1"/>
    <col min="5" max="5" width="47.00390625" style="0" customWidth="1"/>
    <col min="6" max="6" width="22.140625" style="0" bestFit="1" customWidth="1"/>
    <col min="9" max="9" width="9.140625" style="0" customWidth="1"/>
  </cols>
  <sheetData>
    <row r="1" spans="1:4" ht="15" customHeight="1">
      <c r="A1" s="129" t="s">
        <v>96</v>
      </c>
      <c r="B1" s="130"/>
      <c r="C1" s="130"/>
      <c r="D1" s="130"/>
    </row>
    <row r="2" spans="1:4" ht="15">
      <c r="A2" s="131"/>
      <c r="B2" s="131"/>
      <c r="C2" s="131"/>
      <c r="D2" s="131"/>
    </row>
    <row r="3" spans="1:4" ht="15">
      <c r="A3" s="132" t="s">
        <v>0</v>
      </c>
      <c r="B3" s="132"/>
      <c r="C3" s="133"/>
      <c r="D3" s="133"/>
    </row>
    <row r="4" spans="1:4" ht="15">
      <c r="A4" s="132" t="s">
        <v>1</v>
      </c>
      <c r="B4" s="132"/>
      <c r="C4" s="133"/>
      <c r="D4" s="133"/>
    </row>
    <row r="5" spans="1:4" ht="15">
      <c r="A5" s="134" t="s">
        <v>3</v>
      </c>
      <c r="B5" s="135"/>
      <c r="C5" s="135"/>
      <c r="D5" s="136"/>
    </row>
    <row r="6" spans="1:4" ht="15">
      <c r="A6" s="137" t="s">
        <v>29</v>
      </c>
      <c r="B6" s="138"/>
      <c r="C6" s="138"/>
      <c r="D6" s="139"/>
    </row>
    <row r="7" spans="1:4" ht="15">
      <c r="A7" s="35" t="s">
        <v>2</v>
      </c>
      <c r="B7" s="140" t="s">
        <v>88</v>
      </c>
      <c r="C7" s="141"/>
      <c r="D7" s="1"/>
    </row>
    <row r="8" spans="1:4" ht="15">
      <c r="A8" s="35" t="s">
        <v>4</v>
      </c>
      <c r="B8" s="140" t="s">
        <v>89</v>
      </c>
      <c r="C8" s="141"/>
      <c r="D8" s="22" t="s">
        <v>69</v>
      </c>
    </row>
    <row r="9" spans="1:4" ht="30">
      <c r="A9" s="16" t="s">
        <v>6</v>
      </c>
      <c r="B9" s="142" t="s">
        <v>90</v>
      </c>
      <c r="C9" s="143"/>
      <c r="D9" s="113" t="s">
        <v>178</v>
      </c>
    </row>
    <row r="10" spans="1:4" ht="15">
      <c r="A10" s="16" t="s">
        <v>5</v>
      </c>
      <c r="B10" s="140" t="s">
        <v>91</v>
      </c>
      <c r="C10" s="141"/>
      <c r="D10" s="22" t="s">
        <v>70</v>
      </c>
    </row>
    <row r="11" spans="1:4" ht="15">
      <c r="A11" s="16" t="s">
        <v>15</v>
      </c>
      <c r="B11" s="140" t="s">
        <v>131</v>
      </c>
      <c r="C11" s="141"/>
      <c r="D11" s="22">
        <v>22</v>
      </c>
    </row>
    <row r="12" spans="1:4" ht="15">
      <c r="A12" s="144" t="s">
        <v>9</v>
      </c>
      <c r="B12" s="145"/>
      <c r="C12" s="145"/>
      <c r="D12" s="146"/>
    </row>
    <row r="13" spans="1:4" ht="30">
      <c r="A13" s="10" t="s">
        <v>7</v>
      </c>
      <c r="B13" s="147" t="s">
        <v>8</v>
      </c>
      <c r="C13" s="148"/>
      <c r="D13" s="11" t="s">
        <v>67</v>
      </c>
    </row>
    <row r="14" spans="1:4" ht="22.5">
      <c r="A14" s="114" t="s">
        <v>164</v>
      </c>
      <c r="B14" s="149" t="s">
        <v>68</v>
      </c>
      <c r="C14" s="150"/>
      <c r="D14" s="115">
        <v>2</v>
      </c>
    </row>
    <row r="15" spans="1:4" ht="15">
      <c r="A15" s="151" t="s">
        <v>10</v>
      </c>
      <c r="B15" s="151"/>
      <c r="C15" s="151"/>
      <c r="D15" s="151"/>
    </row>
    <row r="16" spans="1:4" ht="15">
      <c r="A16" s="92">
        <v>1</v>
      </c>
      <c r="B16" s="152" t="s">
        <v>11</v>
      </c>
      <c r="C16" s="153"/>
      <c r="D16" s="116" t="s">
        <v>176</v>
      </c>
    </row>
    <row r="17" spans="1:4" ht="15">
      <c r="A17" s="9">
        <v>2</v>
      </c>
      <c r="B17" s="140" t="s">
        <v>30</v>
      </c>
      <c r="C17" s="141"/>
      <c r="D17" s="116" t="s">
        <v>128</v>
      </c>
    </row>
    <row r="18" spans="1:4" ht="15">
      <c r="A18" s="9">
        <v>3</v>
      </c>
      <c r="B18" s="140" t="s">
        <v>12</v>
      </c>
      <c r="C18" s="141"/>
      <c r="D18" s="117">
        <v>1083.03</v>
      </c>
    </row>
    <row r="19" spans="1:4" ht="30">
      <c r="A19" s="9">
        <v>4</v>
      </c>
      <c r="B19" s="140" t="s">
        <v>13</v>
      </c>
      <c r="C19" s="141"/>
      <c r="D19" s="118" t="s">
        <v>129</v>
      </c>
    </row>
    <row r="20" spans="1:4" ht="15">
      <c r="A20" s="9">
        <v>5</v>
      </c>
      <c r="B20" s="154" t="s">
        <v>14</v>
      </c>
      <c r="C20" s="154"/>
      <c r="D20" s="119">
        <v>43831</v>
      </c>
    </row>
    <row r="21" spans="1:4" s="25" customFormat="1" ht="15">
      <c r="A21" s="45"/>
      <c r="B21" s="46"/>
      <c r="C21" s="46"/>
      <c r="D21" s="47"/>
    </row>
    <row r="22" spans="1:4" ht="15" customHeight="1">
      <c r="A22" s="155" t="s">
        <v>50</v>
      </c>
      <c r="B22" s="155"/>
      <c r="C22" s="155"/>
      <c r="D22" s="155"/>
    </row>
    <row r="23" spans="1:4" ht="15">
      <c r="A23" s="9" t="s">
        <v>2</v>
      </c>
      <c r="B23" s="156" t="s">
        <v>19</v>
      </c>
      <c r="C23" s="157"/>
      <c r="D23" s="77">
        <f>D18</f>
        <v>1083.03</v>
      </c>
    </row>
    <row r="24" spans="1:4" ht="15">
      <c r="A24" s="9" t="s">
        <v>4</v>
      </c>
      <c r="B24" s="156" t="s">
        <v>20</v>
      </c>
      <c r="C24" s="157"/>
      <c r="D24" s="71">
        <v>0</v>
      </c>
    </row>
    <row r="25" spans="1:4" ht="15">
      <c r="A25" s="9" t="s">
        <v>6</v>
      </c>
      <c r="B25" s="156" t="s">
        <v>153</v>
      </c>
      <c r="C25" s="157"/>
      <c r="D25" s="70">
        <f>998*0.2</f>
        <v>199.60000000000002</v>
      </c>
    </row>
    <row r="26" spans="1:4" ht="15">
      <c r="A26" s="9" t="s">
        <v>5</v>
      </c>
      <c r="B26" s="158" t="s">
        <v>122</v>
      </c>
      <c r="C26" s="159"/>
      <c r="D26" s="71">
        <v>0</v>
      </c>
    </row>
    <row r="27" spans="1:4" ht="15">
      <c r="A27" s="9" t="s">
        <v>15</v>
      </c>
      <c r="B27" s="156" t="s">
        <v>31</v>
      </c>
      <c r="C27" s="157"/>
      <c r="D27" s="71">
        <v>0</v>
      </c>
    </row>
    <row r="28" spans="1:4" ht="15">
      <c r="A28" s="9" t="s">
        <v>16</v>
      </c>
      <c r="B28" s="156" t="s">
        <v>79</v>
      </c>
      <c r="C28" s="157"/>
      <c r="D28" s="71">
        <v>0</v>
      </c>
    </row>
    <row r="29" spans="1:4" ht="15">
      <c r="A29" s="9" t="s">
        <v>17</v>
      </c>
      <c r="B29" s="156" t="s">
        <v>119</v>
      </c>
      <c r="C29" s="157"/>
      <c r="D29" s="71">
        <v>0</v>
      </c>
    </row>
    <row r="30" spans="1:4" ht="15">
      <c r="A30" s="9" t="s">
        <v>18</v>
      </c>
      <c r="B30" s="156" t="s">
        <v>120</v>
      </c>
      <c r="C30" s="157"/>
      <c r="D30" s="71">
        <v>0</v>
      </c>
    </row>
    <row r="31" spans="1:4" ht="15" customHeight="1">
      <c r="A31" s="92" t="s">
        <v>118</v>
      </c>
      <c r="B31" s="160" t="s">
        <v>72</v>
      </c>
      <c r="C31" s="161"/>
      <c r="D31" s="70">
        <v>0</v>
      </c>
    </row>
    <row r="32" spans="1:4" ht="15">
      <c r="A32" s="137" t="s">
        <v>56</v>
      </c>
      <c r="B32" s="138"/>
      <c r="C32" s="139"/>
      <c r="D32" s="13">
        <f>SUM(D23:D31)</f>
        <v>1282.63</v>
      </c>
    </row>
    <row r="33" spans="1:5" s="29" customFormat="1" ht="15">
      <c r="A33" s="43"/>
      <c r="B33" s="44"/>
      <c r="C33" s="44"/>
      <c r="D33" s="48"/>
      <c r="E33" s="49"/>
    </row>
    <row r="34" spans="1:4" ht="15" customHeight="1">
      <c r="A34" s="162" t="s">
        <v>49</v>
      </c>
      <c r="B34" s="163"/>
      <c r="C34" s="163"/>
      <c r="D34" s="164"/>
    </row>
    <row r="35" spans="1:4" ht="30" customHeight="1">
      <c r="A35" s="27" t="s">
        <v>46</v>
      </c>
      <c r="B35" s="147" t="s">
        <v>33</v>
      </c>
      <c r="C35" s="148"/>
      <c r="D35" s="28" t="s">
        <v>25</v>
      </c>
    </row>
    <row r="36" spans="1:4" ht="18.75" customHeight="1">
      <c r="A36" s="8" t="s">
        <v>2</v>
      </c>
      <c r="B36" s="156" t="s">
        <v>92</v>
      </c>
      <c r="C36" s="157"/>
      <c r="D36" s="78">
        <f>D32*8.33/100</f>
        <v>106.84307900000002</v>
      </c>
    </row>
    <row r="37" spans="1:4" ht="15.75" customHeight="1">
      <c r="A37" s="8" t="s">
        <v>4</v>
      </c>
      <c r="B37" s="165" t="s">
        <v>130</v>
      </c>
      <c r="C37" s="166"/>
      <c r="D37" s="78">
        <f>D32*12.1%</f>
        <v>155.19823</v>
      </c>
    </row>
    <row r="38" spans="1:4" ht="15">
      <c r="A38" s="8"/>
      <c r="B38" s="167" t="s">
        <v>55</v>
      </c>
      <c r="C38" s="168"/>
      <c r="D38" s="6">
        <f>SUM(D36:D37)</f>
        <v>262.041309</v>
      </c>
    </row>
    <row r="39" spans="1:4" ht="37.5" customHeight="1">
      <c r="A39" s="12" t="s">
        <v>83</v>
      </c>
      <c r="B39" s="147" t="s">
        <v>36</v>
      </c>
      <c r="C39" s="148"/>
      <c r="D39" s="11"/>
    </row>
    <row r="40" spans="1:4" ht="15">
      <c r="A40" s="12"/>
      <c r="B40" s="12" t="s">
        <v>34</v>
      </c>
      <c r="C40" s="11" t="s">
        <v>35</v>
      </c>
      <c r="D40" s="11" t="s">
        <v>25</v>
      </c>
    </row>
    <row r="41" spans="1:4" ht="15">
      <c r="A41" s="8" t="s">
        <v>2</v>
      </c>
      <c r="B41" s="3" t="s">
        <v>23</v>
      </c>
      <c r="C41" s="18">
        <v>0.2</v>
      </c>
      <c r="D41" s="7">
        <f>($D$32+$D$38)*C41</f>
        <v>308.93426180000006</v>
      </c>
    </row>
    <row r="42" spans="1:4" ht="15">
      <c r="A42" s="8" t="s">
        <v>4</v>
      </c>
      <c r="B42" s="3" t="s">
        <v>24</v>
      </c>
      <c r="C42" s="17">
        <v>0.025</v>
      </c>
      <c r="D42" s="64">
        <f aca="true" t="shared" si="0" ref="D42:D48">($D$32+$D$38)*C42</f>
        <v>38.61678272500001</v>
      </c>
    </row>
    <row r="43" spans="1:5" ht="15">
      <c r="A43" s="8" t="s">
        <v>6</v>
      </c>
      <c r="B43" s="126" t="s">
        <v>97</v>
      </c>
      <c r="C43" s="127">
        <v>0.03</v>
      </c>
      <c r="D43" s="128">
        <f>($D$32+$D$38)*C43</f>
        <v>46.34013927</v>
      </c>
      <c r="E43" s="125" t="s">
        <v>180</v>
      </c>
    </row>
    <row r="44" spans="1:4" ht="15">
      <c r="A44" s="8" t="s">
        <v>5</v>
      </c>
      <c r="B44" s="3" t="s">
        <v>37</v>
      </c>
      <c r="C44" s="17">
        <v>0.015</v>
      </c>
      <c r="D44" s="64">
        <f t="shared" si="0"/>
        <v>23.170069635</v>
      </c>
    </row>
    <row r="45" spans="1:4" ht="15">
      <c r="A45" s="8" t="s">
        <v>15</v>
      </c>
      <c r="B45" s="3" t="s">
        <v>38</v>
      </c>
      <c r="C45" s="18">
        <v>0.01</v>
      </c>
      <c r="D45" s="64">
        <f t="shared" si="0"/>
        <v>15.446713090000001</v>
      </c>
    </row>
    <row r="46" spans="1:4" ht="15">
      <c r="A46" s="8" t="s">
        <v>16</v>
      </c>
      <c r="B46" s="3" t="s">
        <v>98</v>
      </c>
      <c r="C46" s="4">
        <v>0.006</v>
      </c>
      <c r="D46" s="64">
        <f t="shared" si="0"/>
        <v>9.268027854000001</v>
      </c>
    </row>
    <row r="47" spans="1:4" ht="15">
      <c r="A47" s="8" t="s">
        <v>17</v>
      </c>
      <c r="B47" s="3" t="s">
        <v>39</v>
      </c>
      <c r="C47" s="4">
        <v>0.002</v>
      </c>
      <c r="D47" s="64">
        <f t="shared" si="0"/>
        <v>3.0893426180000003</v>
      </c>
    </row>
    <row r="48" spans="1:13" ht="15">
      <c r="A48" s="8" t="s">
        <v>18</v>
      </c>
      <c r="B48" s="3" t="s">
        <v>40</v>
      </c>
      <c r="C48" s="18">
        <v>0.08</v>
      </c>
      <c r="D48" s="64">
        <f t="shared" si="0"/>
        <v>123.57370472000001</v>
      </c>
      <c r="M48" t="s">
        <v>113</v>
      </c>
    </row>
    <row r="49" spans="1:4" ht="15">
      <c r="A49" s="169" t="s">
        <v>41</v>
      </c>
      <c r="B49" s="170"/>
      <c r="C49" s="19">
        <f>SUM(C41:C48)</f>
        <v>0.36800000000000005</v>
      </c>
      <c r="D49" s="13">
        <f>SUM(D41:D48)</f>
        <v>568.4390417120001</v>
      </c>
    </row>
    <row r="50" spans="1:4" ht="15" customHeight="1">
      <c r="A50" s="12" t="s">
        <v>84</v>
      </c>
      <c r="B50" s="147" t="s">
        <v>42</v>
      </c>
      <c r="C50" s="171"/>
      <c r="D50" s="148"/>
    </row>
    <row r="51" spans="1:4" ht="15">
      <c r="A51" s="2" t="s">
        <v>2</v>
      </c>
      <c r="B51" s="156" t="s">
        <v>132</v>
      </c>
      <c r="C51" s="157"/>
      <c r="D51" s="80">
        <f>(2*22*3.3)-(6%*D23)</f>
        <v>80.2182</v>
      </c>
    </row>
    <row r="52" spans="1:4" ht="15">
      <c r="A52" s="2" t="s">
        <v>4</v>
      </c>
      <c r="B52" s="156" t="s">
        <v>43</v>
      </c>
      <c r="C52" s="157"/>
      <c r="D52" s="70">
        <v>0</v>
      </c>
    </row>
    <row r="53" spans="1:5" ht="15">
      <c r="A53" s="2" t="s">
        <v>6</v>
      </c>
      <c r="B53" s="156" t="s">
        <v>112</v>
      </c>
      <c r="C53" s="157"/>
      <c r="D53" s="80">
        <v>10</v>
      </c>
      <c r="E53" s="125" t="s">
        <v>182</v>
      </c>
    </row>
    <row r="54" spans="1:4" ht="15">
      <c r="A54" s="69" t="s">
        <v>5</v>
      </c>
      <c r="B54" s="156" t="s">
        <v>116</v>
      </c>
      <c r="C54" s="157"/>
      <c r="D54" s="71">
        <v>0</v>
      </c>
    </row>
    <row r="55" spans="1:4" ht="15">
      <c r="A55" s="69" t="s">
        <v>15</v>
      </c>
      <c r="B55" s="156" t="s">
        <v>117</v>
      </c>
      <c r="C55" s="157"/>
      <c r="D55" s="70">
        <v>10</v>
      </c>
    </row>
    <row r="56" spans="1:4" ht="15" customHeight="1">
      <c r="A56" s="55" t="s">
        <v>16</v>
      </c>
      <c r="B56" s="172" t="s">
        <v>125</v>
      </c>
      <c r="C56" s="173"/>
      <c r="D56" s="32">
        <v>0</v>
      </c>
    </row>
    <row r="57" spans="1:4" ht="15">
      <c r="A57" s="169" t="s">
        <v>54</v>
      </c>
      <c r="B57" s="174"/>
      <c r="C57" s="170"/>
      <c r="D57" s="13">
        <f>SUM(D51:D56)</f>
        <v>100.2182</v>
      </c>
    </row>
    <row r="58" spans="1:4" ht="15">
      <c r="A58" s="137" t="s">
        <v>44</v>
      </c>
      <c r="B58" s="138"/>
      <c r="C58" s="138"/>
      <c r="D58" s="139"/>
    </row>
    <row r="59" spans="1:4" ht="15">
      <c r="A59" s="14">
        <v>2</v>
      </c>
      <c r="B59" s="137" t="s">
        <v>32</v>
      </c>
      <c r="C59" s="139"/>
      <c r="D59" s="15" t="s">
        <v>25</v>
      </c>
    </row>
    <row r="60" spans="1:4" ht="15">
      <c r="A60" s="34" t="s">
        <v>46</v>
      </c>
      <c r="B60" s="175" t="s">
        <v>33</v>
      </c>
      <c r="C60" s="176"/>
      <c r="D60" s="20">
        <f>D38</f>
        <v>262.041309</v>
      </c>
    </row>
    <row r="61" spans="1:4" ht="15">
      <c r="A61" s="34" t="s">
        <v>47</v>
      </c>
      <c r="B61" s="175" t="s">
        <v>34</v>
      </c>
      <c r="C61" s="176"/>
      <c r="D61" s="20">
        <f>D49</f>
        <v>568.4390417120001</v>
      </c>
    </row>
    <row r="62" spans="1:4" ht="15">
      <c r="A62" s="34" t="s">
        <v>48</v>
      </c>
      <c r="B62" s="175" t="s">
        <v>45</v>
      </c>
      <c r="C62" s="176"/>
      <c r="D62" s="20">
        <f>D57</f>
        <v>100.2182</v>
      </c>
    </row>
    <row r="63" spans="1:4" ht="15">
      <c r="A63" s="169" t="s">
        <v>53</v>
      </c>
      <c r="B63" s="174"/>
      <c r="C63" s="170"/>
      <c r="D63" s="13">
        <f>SUM(D60:D62)</f>
        <v>930.698550712</v>
      </c>
    </row>
    <row r="64" spans="1:5" s="29" customFormat="1" ht="15">
      <c r="A64" s="50"/>
      <c r="B64" s="51"/>
      <c r="C64" s="51"/>
      <c r="D64" s="48"/>
      <c r="E64" s="49"/>
    </row>
    <row r="65" spans="1:4" ht="15">
      <c r="A65" s="177" t="s">
        <v>51</v>
      </c>
      <c r="B65" s="178"/>
      <c r="C65" s="178"/>
      <c r="D65" s="179"/>
    </row>
    <row r="66" spans="1:6" ht="15" customHeight="1">
      <c r="A66" s="57" t="s">
        <v>80</v>
      </c>
      <c r="B66" s="180" t="s">
        <v>73</v>
      </c>
      <c r="C66" s="181"/>
      <c r="D66" s="56">
        <f>(((((D32+D36+D37)*31.5%))+(((D32/30)*1*1)))/12)*80%</f>
        <v>35.2883863778889</v>
      </c>
      <c r="E66" s="93"/>
      <c r="F66" s="31"/>
    </row>
    <row r="67" spans="1:4" ht="17.25" customHeight="1">
      <c r="A67" s="57" t="s">
        <v>99</v>
      </c>
      <c r="B67" s="180" t="s">
        <v>100</v>
      </c>
      <c r="C67" s="181"/>
      <c r="D67" s="56">
        <f>D66*8%</f>
        <v>2.823070910231112</v>
      </c>
    </row>
    <row r="68" spans="1:5" ht="26.25" customHeight="1">
      <c r="A68" s="57" t="s">
        <v>101</v>
      </c>
      <c r="B68" s="180" t="s">
        <v>102</v>
      </c>
      <c r="C68" s="181"/>
      <c r="D68" s="56">
        <f>D66*8%*(40%)</f>
        <v>1.1292283640924448</v>
      </c>
      <c r="E68" s="31"/>
    </row>
    <row r="69" spans="1:4" ht="15" customHeight="1">
      <c r="A69" s="57" t="s">
        <v>81</v>
      </c>
      <c r="B69" s="180" t="s">
        <v>74</v>
      </c>
      <c r="C69" s="181"/>
      <c r="D69" s="56">
        <f>(((D32/30)*7)/12)*31.5%</f>
        <v>7.8561087500000015</v>
      </c>
    </row>
    <row r="70" spans="1:4" ht="27.75" customHeight="1">
      <c r="A70" s="57" t="s">
        <v>103</v>
      </c>
      <c r="B70" s="180" t="s">
        <v>137</v>
      </c>
      <c r="C70" s="181"/>
      <c r="D70" s="56">
        <f>D69*C49</f>
        <v>2.891048020000001</v>
      </c>
    </row>
    <row r="71" spans="1:4" ht="27" customHeight="1">
      <c r="A71" s="57" t="s">
        <v>104</v>
      </c>
      <c r="B71" s="180" t="s">
        <v>105</v>
      </c>
      <c r="C71" s="181"/>
      <c r="D71" s="56">
        <f>((D32+D36+((((3.95*D32)+(3.95*D36))*10.28%)/12)+D69)*8%*(100%+0.25%))*(40%)</f>
        <v>46.33464024183303</v>
      </c>
    </row>
    <row r="72" spans="1:4" ht="15" customHeight="1">
      <c r="A72" s="169" t="s">
        <v>52</v>
      </c>
      <c r="B72" s="174"/>
      <c r="C72" s="170"/>
      <c r="D72" s="13">
        <f>SUM(D66:D71)</f>
        <v>96.32248266404548</v>
      </c>
    </row>
    <row r="73" spans="1:5" s="29" customFormat="1" ht="15" customHeight="1">
      <c r="A73" s="50"/>
      <c r="B73" s="51"/>
      <c r="C73" s="51"/>
      <c r="D73" s="48"/>
      <c r="E73" s="49"/>
    </row>
    <row r="74" spans="1:4" ht="15">
      <c r="A74" s="177" t="s">
        <v>57</v>
      </c>
      <c r="B74" s="178"/>
      <c r="C74" s="178"/>
      <c r="D74" s="179"/>
    </row>
    <row r="75" spans="1:4" ht="33" customHeight="1">
      <c r="A75" s="182" t="s">
        <v>139</v>
      </c>
      <c r="B75" s="183"/>
      <c r="C75" s="183"/>
      <c r="D75" s="184"/>
    </row>
    <row r="76" spans="1:12" ht="33" customHeight="1">
      <c r="A76" s="94"/>
      <c r="B76" s="98" t="s">
        <v>146</v>
      </c>
      <c r="C76" s="99">
        <f>((D32+D63+D72+D82+D101)-(D51+D52+D98+D99))/D11</f>
        <v>102.51327321816908</v>
      </c>
      <c r="D76" s="95"/>
      <c r="L76" s="31"/>
    </row>
    <row r="77" spans="1:4" ht="15">
      <c r="A77" s="12" t="s">
        <v>85</v>
      </c>
      <c r="B77" s="147" t="s">
        <v>58</v>
      </c>
      <c r="C77" s="171"/>
      <c r="D77" s="148"/>
    </row>
    <row r="78" spans="1:4" ht="15">
      <c r="A78" s="22" t="s">
        <v>2</v>
      </c>
      <c r="B78" s="58" t="s">
        <v>138</v>
      </c>
      <c r="C78" s="65"/>
      <c r="D78" s="61">
        <v>0</v>
      </c>
    </row>
    <row r="79" spans="1:4" ht="79.5" customHeight="1">
      <c r="A79" s="33" t="s">
        <v>4</v>
      </c>
      <c r="B79" s="60" t="s">
        <v>147</v>
      </c>
      <c r="C79" s="96" t="s">
        <v>148</v>
      </c>
      <c r="D79" s="61">
        <f>(1*C76)/12</f>
        <v>8.542772768180756</v>
      </c>
    </row>
    <row r="80" spans="1:4" ht="75">
      <c r="A80" s="22" t="s">
        <v>6</v>
      </c>
      <c r="B80" s="58" t="s">
        <v>133</v>
      </c>
      <c r="C80" s="96" t="s">
        <v>149</v>
      </c>
      <c r="D80" s="61">
        <f>(1.25*C76)/12</f>
        <v>10.678465960225944</v>
      </c>
    </row>
    <row r="81" spans="1:5" ht="48" customHeight="1">
      <c r="A81" s="22" t="s">
        <v>5</v>
      </c>
      <c r="B81" s="59" t="s">
        <v>134</v>
      </c>
      <c r="C81" s="97" t="s">
        <v>150</v>
      </c>
      <c r="D81" s="61">
        <f>(1*C76)/12</f>
        <v>8.542772768180756</v>
      </c>
      <c r="E81" s="31"/>
    </row>
    <row r="82" spans="1:5" ht="30">
      <c r="A82" s="33" t="s">
        <v>15</v>
      </c>
      <c r="B82" s="60" t="s">
        <v>135</v>
      </c>
      <c r="C82" s="63" t="s">
        <v>151</v>
      </c>
      <c r="D82" s="61">
        <f>D83+D84+D85</f>
        <v>25.85917742367439</v>
      </c>
      <c r="E82" s="31"/>
    </row>
    <row r="83" spans="1:6" ht="30">
      <c r="A83" s="33" t="s">
        <v>140</v>
      </c>
      <c r="B83" s="60" t="s">
        <v>142</v>
      </c>
      <c r="C83" s="63"/>
      <c r="D83" s="61">
        <f>((D37*(3.95/12)*10.28%))</f>
        <v>5.251649439483333</v>
      </c>
      <c r="F83" s="31"/>
    </row>
    <row r="84" spans="1:4" ht="30">
      <c r="A84" s="33" t="s">
        <v>141</v>
      </c>
      <c r="B84" s="60" t="s">
        <v>143</v>
      </c>
      <c r="C84" s="63"/>
      <c r="D84" s="61">
        <f>(((D32+D36+(D32*8.33%))*C49+((12.1%-8.33%)*D32))*3.95/12)*10.28%</f>
        <v>20.269144650857722</v>
      </c>
    </row>
    <row r="85" spans="1:4" ht="45">
      <c r="A85" s="33" t="s">
        <v>144</v>
      </c>
      <c r="B85" s="60" t="s">
        <v>145</v>
      </c>
      <c r="C85" s="63"/>
      <c r="D85" s="61">
        <f>(D55*3.95*10.28%)/12</f>
        <v>0.3383833333333333</v>
      </c>
    </row>
    <row r="86" spans="1:4" ht="30">
      <c r="A86" s="33" t="s">
        <v>16</v>
      </c>
      <c r="B86" s="60" t="s">
        <v>136</v>
      </c>
      <c r="C86" s="62"/>
      <c r="D86" s="61"/>
    </row>
    <row r="87" spans="1:4" s="29" customFormat="1" ht="15">
      <c r="A87" s="137" t="s">
        <v>59</v>
      </c>
      <c r="B87" s="138"/>
      <c r="C87" s="139"/>
      <c r="D87" s="13">
        <f>D78+D79+D80+D81+D82+D86</f>
        <v>53.623188920261846</v>
      </c>
    </row>
    <row r="88" spans="1:4" s="29" customFormat="1" ht="15">
      <c r="A88" s="27" t="s">
        <v>82</v>
      </c>
      <c r="B88" s="147" t="s">
        <v>60</v>
      </c>
      <c r="C88" s="148"/>
      <c r="D88" s="28" t="s">
        <v>25</v>
      </c>
    </row>
    <row r="89" spans="1:4" s="29" customFormat="1" ht="15">
      <c r="A89" s="22" t="s">
        <v>2</v>
      </c>
      <c r="B89" s="185" t="s">
        <v>75</v>
      </c>
      <c r="C89" s="186"/>
      <c r="D89" s="30" t="s">
        <v>71</v>
      </c>
    </row>
    <row r="90" spans="1:4" s="29" customFormat="1" ht="15">
      <c r="A90" s="137" t="s">
        <v>93</v>
      </c>
      <c r="B90" s="138"/>
      <c r="C90" s="138"/>
      <c r="D90" s="139"/>
    </row>
    <row r="91" spans="1:4" s="29" customFormat="1" ht="15">
      <c r="A91" s="41">
        <v>4</v>
      </c>
      <c r="B91" s="187" t="s">
        <v>94</v>
      </c>
      <c r="C91" s="188"/>
      <c r="D91" s="40" t="s">
        <v>25</v>
      </c>
    </row>
    <row r="92" spans="1:4" s="29" customFormat="1" ht="15">
      <c r="A92" s="22" t="s">
        <v>86</v>
      </c>
      <c r="B92" s="185" t="s">
        <v>58</v>
      </c>
      <c r="C92" s="186"/>
      <c r="D92" s="42">
        <f>D87</f>
        <v>53.623188920261846</v>
      </c>
    </row>
    <row r="93" spans="1:4" ht="15">
      <c r="A93" s="22" t="s">
        <v>82</v>
      </c>
      <c r="B93" s="185" t="s">
        <v>60</v>
      </c>
      <c r="C93" s="186"/>
      <c r="D93" s="42" t="str">
        <f>D89</f>
        <v>-</v>
      </c>
    </row>
    <row r="94" spans="1:4" ht="15">
      <c r="A94" s="137" t="s">
        <v>61</v>
      </c>
      <c r="B94" s="138"/>
      <c r="C94" s="139"/>
      <c r="D94" s="21">
        <f>D92</f>
        <v>53.623188920261846</v>
      </c>
    </row>
    <row r="95" spans="1:4" ht="15" customHeight="1">
      <c r="A95" s="38"/>
      <c r="B95" s="39"/>
      <c r="C95" s="39"/>
      <c r="D95" s="52"/>
    </row>
    <row r="96" spans="1:6" ht="15">
      <c r="A96" s="162" t="s">
        <v>62</v>
      </c>
      <c r="B96" s="163"/>
      <c r="C96" s="163"/>
      <c r="D96" s="164"/>
      <c r="F96" s="23"/>
    </row>
    <row r="97" spans="1:6" ht="15">
      <c r="A97" s="2" t="s">
        <v>2</v>
      </c>
      <c r="B97" s="156" t="s">
        <v>21</v>
      </c>
      <c r="C97" s="157"/>
      <c r="D97" s="70">
        <v>0</v>
      </c>
      <c r="F97" s="26"/>
    </row>
    <row r="98" spans="1:4" ht="15">
      <c r="A98" s="22" t="s">
        <v>4</v>
      </c>
      <c r="B98" s="152" t="s">
        <v>22</v>
      </c>
      <c r="C98" s="153"/>
      <c r="D98" s="80">
        <v>0</v>
      </c>
    </row>
    <row r="99" spans="1:4" ht="15">
      <c r="A99" s="2" t="s">
        <v>6</v>
      </c>
      <c r="B99" s="156" t="s">
        <v>77</v>
      </c>
      <c r="C99" s="157"/>
      <c r="D99" s="70">
        <f>'ITEM 01'!D99</f>
        <v>0</v>
      </c>
    </row>
    <row r="100" spans="1:4" ht="15">
      <c r="A100" s="2" t="s">
        <v>5</v>
      </c>
      <c r="B100" s="156" t="s">
        <v>78</v>
      </c>
      <c r="C100" s="157"/>
      <c r="D100" s="80">
        <v>0</v>
      </c>
    </row>
    <row r="101" spans="1:4" ht="15">
      <c r="A101" s="137" t="s">
        <v>63</v>
      </c>
      <c r="B101" s="138"/>
      <c r="C101" s="139"/>
      <c r="D101" s="13">
        <f>SUM(D97:D100)</f>
        <v>0</v>
      </c>
    </row>
    <row r="102" spans="1:4" ht="15">
      <c r="A102" s="22"/>
      <c r="B102" s="152"/>
      <c r="C102" s="153"/>
      <c r="D102" s="70"/>
    </row>
    <row r="104" spans="1:4" ht="15" customHeight="1">
      <c r="A104" s="162" t="s">
        <v>123</v>
      </c>
      <c r="B104" s="163"/>
      <c r="C104" s="163"/>
      <c r="D104" s="164"/>
    </row>
    <row r="105" spans="1:4" ht="15">
      <c r="A105" s="27">
        <v>6</v>
      </c>
      <c r="B105" s="27" t="s">
        <v>64</v>
      </c>
      <c r="C105" s="28" t="s">
        <v>35</v>
      </c>
      <c r="D105" s="28" t="s">
        <v>76</v>
      </c>
    </row>
    <row r="106" spans="1:4" ht="15">
      <c r="A106" s="2" t="s">
        <v>2</v>
      </c>
      <c r="B106" s="3" t="s">
        <v>26</v>
      </c>
      <c r="C106" s="18">
        <v>0</v>
      </c>
      <c r="D106" s="81">
        <f>(D32+D63+D72+D94+D101)*C106</f>
        <v>0</v>
      </c>
    </row>
    <row r="107" spans="1:4" ht="15">
      <c r="A107" s="2" t="s">
        <v>4</v>
      </c>
      <c r="B107" s="3" t="s">
        <v>28</v>
      </c>
      <c r="C107" s="4">
        <v>0</v>
      </c>
      <c r="D107" s="81">
        <f>(D32+D63+D72+D94+D101+D106)*C107</f>
        <v>0</v>
      </c>
    </row>
    <row r="108" spans="1:4" ht="15">
      <c r="A108" s="8" t="s">
        <v>6</v>
      </c>
      <c r="B108" s="3" t="s">
        <v>27</v>
      </c>
      <c r="C108" s="4">
        <v>0</v>
      </c>
      <c r="D108" s="81">
        <f>D109+D110+D111</f>
        <v>0</v>
      </c>
    </row>
    <row r="109" spans="1:4" ht="15">
      <c r="A109" s="2"/>
      <c r="B109" s="3" t="s">
        <v>152</v>
      </c>
      <c r="C109" s="4">
        <v>0</v>
      </c>
      <c r="D109" s="81">
        <f>+((D32+D63+D72+D94+D101+D106+D107)/0.9135)*C109</f>
        <v>0</v>
      </c>
    </row>
    <row r="110" spans="1:4" ht="15">
      <c r="A110" s="2"/>
      <c r="B110" s="3" t="s">
        <v>65</v>
      </c>
      <c r="C110" s="18">
        <v>0</v>
      </c>
      <c r="D110" s="81">
        <f>((D32+D63+D72+D94+D101+D106+D107)/0.9135)*C110</f>
        <v>0</v>
      </c>
    </row>
    <row r="111" spans="1:4" ht="15">
      <c r="A111" s="2"/>
      <c r="B111" s="3" t="s">
        <v>66</v>
      </c>
      <c r="C111" s="18">
        <v>0</v>
      </c>
      <c r="D111" s="81">
        <f>((D32+D63+D72+D94+D101+D106+D107)/0.9135)*C111</f>
        <v>0</v>
      </c>
    </row>
    <row r="112" spans="1:4" ht="15">
      <c r="A112" s="189" t="s">
        <v>124</v>
      </c>
      <c r="B112" s="190"/>
      <c r="C112" s="191"/>
      <c r="D112" s="82">
        <f>D106+D107+D108</f>
        <v>0</v>
      </c>
    </row>
    <row r="113" spans="1:4" ht="15">
      <c r="A113" s="137" t="s">
        <v>95</v>
      </c>
      <c r="B113" s="138"/>
      <c r="C113" s="139"/>
      <c r="D113" s="54">
        <f>D32+D63+D72+D94+D101+D112</f>
        <v>2363.274222296307</v>
      </c>
    </row>
    <row r="114" spans="1:4" ht="15">
      <c r="A114" s="177" t="s">
        <v>111</v>
      </c>
      <c r="B114" s="178"/>
      <c r="C114" s="179"/>
      <c r="D114" s="53">
        <f>D113</f>
        <v>2363.274222296307</v>
      </c>
    </row>
    <row r="116" spans="1:4" ht="18.75" customHeight="1">
      <c r="A116" s="192" t="s">
        <v>127</v>
      </c>
      <c r="B116" s="192"/>
      <c r="C116" s="192"/>
      <c r="D116" s="192"/>
    </row>
    <row r="117" spans="1:6" ht="15">
      <c r="A117" s="195" t="s">
        <v>114</v>
      </c>
      <c r="B117" s="195"/>
      <c r="C117" s="195"/>
      <c r="D117" s="195"/>
      <c r="E117" s="87"/>
      <c r="F117" s="67"/>
    </row>
    <row r="118" spans="1:5" ht="15">
      <c r="A118" s="196" t="s">
        <v>109</v>
      </c>
      <c r="B118" s="196"/>
      <c r="C118" s="196"/>
      <c r="D118" s="196"/>
      <c r="E118" s="87"/>
    </row>
    <row r="119" spans="1:5" ht="48.75" customHeight="1">
      <c r="A119" s="88"/>
      <c r="B119" s="89"/>
      <c r="C119" s="90"/>
      <c r="D119" s="89"/>
      <c r="E119" s="73"/>
    </row>
    <row r="120" spans="1:5" ht="15">
      <c r="A120" s="195"/>
      <c r="B120" s="195"/>
      <c r="C120" s="195"/>
      <c r="D120" s="195"/>
      <c r="E120" s="86"/>
    </row>
    <row r="121" spans="1:5" ht="15">
      <c r="A121" s="91"/>
      <c r="B121" s="3"/>
      <c r="C121" s="3"/>
      <c r="D121" s="3"/>
      <c r="E121" s="74"/>
    </row>
    <row r="122" spans="1:5" ht="15">
      <c r="A122" s="197" t="s">
        <v>106</v>
      </c>
      <c r="B122" s="197"/>
      <c r="C122" s="197"/>
      <c r="D122" s="197"/>
      <c r="E122" s="83"/>
    </row>
    <row r="123" spans="1:14" ht="37.5" customHeight="1">
      <c r="A123" s="193" t="s">
        <v>108</v>
      </c>
      <c r="B123" s="193"/>
      <c r="C123" s="193"/>
      <c r="D123" s="193"/>
      <c r="E123" s="84"/>
      <c r="F123" s="66"/>
      <c r="G123" s="66"/>
      <c r="H123" s="66"/>
      <c r="I123" s="66"/>
      <c r="J123" s="66"/>
      <c r="K123" s="66"/>
      <c r="L123" s="66"/>
      <c r="M123" s="66"/>
      <c r="N123" s="66"/>
    </row>
    <row r="124" spans="1:14" ht="51" customHeight="1">
      <c r="A124" s="193" t="s">
        <v>107</v>
      </c>
      <c r="B124" s="193"/>
      <c r="C124" s="193"/>
      <c r="D124" s="193"/>
      <c r="E124" s="84"/>
      <c r="F124" s="66"/>
      <c r="G124" s="66"/>
      <c r="H124" s="66"/>
      <c r="I124" s="66"/>
      <c r="J124" s="66"/>
      <c r="K124" s="66"/>
      <c r="L124" s="66"/>
      <c r="M124" s="66"/>
      <c r="N124" s="66"/>
    </row>
    <row r="125" spans="1:14" ht="15">
      <c r="A125" s="193" t="s">
        <v>110</v>
      </c>
      <c r="B125" s="193"/>
      <c r="C125" s="193"/>
      <c r="D125" s="193"/>
      <c r="E125" s="84"/>
      <c r="F125" s="66"/>
      <c r="G125" s="66"/>
      <c r="H125" s="66"/>
      <c r="I125" s="66"/>
      <c r="J125" s="66"/>
      <c r="K125" s="66"/>
      <c r="L125" s="66"/>
      <c r="M125" s="66"/>
      <c r="N125" s="66"/>
    </row>
    <row r="126" spans="1:14" ht="76.5" customHeight="1">
      <c r="A126" s="73"/>
      <c r="B126" s="73"/>
      <c r="C126" s="73"/>
      <c r="D126" s="73"/>
      <c r="E126" s="73"/>
      <c r="F126" s="66"/>
      <c r="G126" s="66"/>
      <c r="H126" s="66"/>
      <c r="I126" s="66"/>
      <c r="J126" s="66"/>
      <c r="K126" s="66"/>
      <c r="L126" s="66"/>
      <c r="M126" s="66"/>
      <c r="N126" s="66"/>
    </row>
    <row r="127" spans="1:5" s="68" customFormat="1" ht="69.75" customHeight="1">
      <c r="A127" s="194" t="s">
        <v>115</v>
      </c>
      <c r="B127" s="194"/>
      <c r="C127" s="194"/>
      <c r="D127" s="194"/>
      <c r="E127" s="85"/>
    </row>
    <row r="128" spans="1:5" s="68" customFormat="1" ht="15">
      <c r="A128" s="75"/>
      <c r="B128" s="75"/>
      <c r="C128" s="75"/>
      <c r="D128" s="75"/>
      <c r="E128" s="75"/>
    </row>
  </sheetData>
  <sheetProtection/>
  <mergeCells count="92">
    <mergeCell ref="A124:D124"/>
    <mergeCell ref="A65:D65"/>
    <mergeCell ref="B61:C61"/>
    <mergeCell ref="A125:D125"/>
    <mergeCell ref="A127:D127"/>
    <mergeCell ref="A117:D117"/>
    <mergeCell ref="A118:D118"/>
    <mergeCell ref="A120:D120"/>
    <mergeCell ref="A122:D122"/>
    <mergeCell ref="A123:D123"/>
    <mergeCell ref="B68:C68"/>
    <mergeCell ref="B93:C93"/>
    <mergeCell ref="A101:C101"/>
    <mergeCell ref="A75:D75"/>
    <mergeCell ref="B97:C97"/>
    <mergeCell ref="B92:C92"/>
    <mergeCell ref="B102:C102"/>
    <mergeCell ref="B99:C99"/>
    <mergeCell ref="A114:C114"/>
    <mergeCell ref="B71:C71"/>
    <mergeCell ref="B91:C91"/>
    <mergeCell ref="B88:C88"/>
    <mergeCell ref="A72:C72"/>
    <mergeCell ref="A58:D58"/>
    <mergeCell ref="A63:C63"/>
    <mergeCell ref="B69:C69"/>
    <mergeCell ref="B62:C62"/>
    <mergeCell ref="A87:C87"/>
    <mergeCell ref="B54:C54"/>
    <mergeCell ref="B28:C28"/>
    <mergeCell ref="B51:C51"/>
    <mergeCell ref="B38:C38"/>
    <mergeCell ref="B59:C59"/>
    <mergeCell ref="A34:D34"/>
    <mergeCell ref="B18:C18"/>
    <mergeCell ref="B19:C19"/>
    <mergeCell ref="A57:C57"/>
    <mergeCell ref="A32:C32"/>
    <mergeCell ref="B29:C29"/>
    <mergeCell ref="B30:C30"/>
    <mergeCell ref="A49:B49"/>
    <mergeCell ref="B31:C31"/>
    <mergeCell ref="B39:C39"/>
    <mergeCell ref="B50:D50"/>
    <mergeCell ref="B20:C20"/>
    <mergeCell ref="B66:C66"/>
    <mergeCell ref="B56:C56"/>
    <mergeCell ref="B55:C55"/>
    <mergeCell ref="B37:C37"/>
    <mergeCell ref="B53:C53"/>
    <mergeCell ref="B36:C36"/>
    <mergeCell ref="B24:C24"/>
    <mergeCell ref="B25:C25"/>
    <mergeCell ref="B23:C23"/>
    <mergeCell ref="A12:D12"/>
    <mergeCell ref="A15:D15"/>
    <mergeCell ref="B16:C16"/>
    <mergeCell ref="B17:C17"/>
    <mergeCell ref="B13:C13"/>
    <mergeCell ref="B8:C8"/>
    <mergeCell ref="B9:C9"/>
    <mergeCell ref="B11:C11"/>
    <mergeCell ref="A1:D2"/>
    <mergeCell ref="B26:C26"/>
    <mergeCell ref="B27:C27"/>
    <mergeCell ref="A4:B4"/>
    <mergeCell ref="B60:C60"/>
    <mergeCell ref="B52:C52"/>
    <mergeCell ref="B14:C14"/>
    <mergeCell ref="A6:D6"/>
    <mergeCell ref="B10:C10"/>
    <mergeCell ref="C4:D4"/>
    <mergeCell ref="C3:D3"/>
    <mergeCell ref="B35:C35"/>
    <mergeCell ref="A113:C113"/>
    <mergeCell ref="A22:D22"/>
    <mergeCell ref="A3:B3"/>
    <mergeCell ref="B67:C67"/>
    <mergeCell ref="B70:C70"/>
    <mergeCell ref="B89:C89"/>
    <mergeCell ref="A5:D5"/>
    <mergeCell ref="B7:C7"/>
    <mergeCell ref="A116:D116"/>
    <mergeCell ref="B77:D77"/>
    <mergeCell ref="A96:D96"/>
    <mergeCell ref="A94:C94"/>
    <mergeCell ref="A90:D90"/>
    <mergeCell ref="A74:D74"/>
    <mergeCell ref="B98:C98"/>
    <mergeCell ref="A112:C112"/>
    <mergeCell ref="A104:D104"/>
    <mergeCell ref="B100:C100"/>
  </mergeCells>
  <printOptions/>
  <pageMargins left="0.58" right="0.511811024" top="1.13" bottom="0.6" header="0.31496062" footer="0.31496062"/>
  <pageSetup horizontalDpi="600" verticalDpi="600" orientation="portrait" paperSize="9" scale="61" r:id="rId3"/>
  <legacyDrawing r:id="rId2"/>
</worksheet>
</file>

<file path=xl/worksheets/sheet7.xml><?xml version="1.0" encoding="utf-8"?>
<worksheet xmlns="http://schemas.openxmlformats.org/spreadsheetml/2006/main" xmlns:r="http://schemas.openxmlformats.org/officeDocument/2006/relationships">
  <dimension ref="A1:G13"/>
  <sheetViews>
    <sheetView tabSelected="1" zoomScalePageLayoutView="0" workbookViewId="0" topLeftCell="A2">
      <selection activeCell="C14" sqref="C14"/>
    </sheetView>
  </sheetViews>
  <sheetFormatPr defaultColWidth="9.140625" defaultRowHeight="15"/>
  <cols>
    <col min="1" max="1" width="5.28125" style="0" bestFit="1" customWidth="1"/>
    <col min="2" max="2" width="10.7109375" style="0" bestFit="1" customWidth="1"/>
    <col min="3" max="3" width="50.421875" style="0" customWidth="1"/>
    <col min="4" max="4" width="18.00390625" style="0" bestFit="1" customWidth="1"/>
    <col min="5" max="5" width="13.28125" style="0" customWidth="1"/>
    <col min="6" max="7" width="14.421875" style="0" bestFit="1" customWidth="1"/>
    <col min="8" max="8" width="13.28125" style="0" bestFit="1" customWidth="1"/>
  </cols>
  <sheetData>
    <row r="1" spans="1:7" ht="37.5" customHeight="1">
      <c r="A1" s="131" t="s">
        <v>121</v>
      </c>
      <c r="B1" s="131"/>
      <c r="C1" s="131"/>
      <c r="D1" s="131"/>
      <c r="E1" s="131"/>
      <c r="F1" s="131"/>
      <c r="G1" s="131"/>
    </row>
    <row r="2" spans="1:7" ht="45">
      <c r="A2" s="107" t="s">
        <v>87</v>
      </c>
      <c r="B2" s="107" t="s">
        <v>154</v>
      </c>
      <c r="C2" s="107" t="s">
        <v>165</v>
      </c>
      <c r="D2" s="107" t="s">
        <v>166</v>
      </c>
      <c r="E2" s="107" t="s">
        <v>167</v>
      </c>
      <c r="F2" s="107" t="s">
        <v>168</v>
      </c>
      <c r="G2" s="108" t="s">
        <v>169</v>
      </c>
    </row>
    <row r="3" spans="1:7" ht="25.5" customHeight="1">
      <c r="A3" s="5">
        <v>1</v>
      </c>
      <c r="B3" s="5" t="s">
        <v>155</v>
      </c>
      <c r="C3" s="36" t="str">
        <f>'ITEM 01'!A14</f>
        <v>INTÉRPRETE DE LIBRAS (CBO 2614-25) - MOSSORÓ</v>
      </c>
      <c r="D3" s="37">
        <f>'ITEM 01'!D114</f>
        <v>4638.103426145375</v>
      </c>
      <c r="E3" s="5">
        <f>'ITEM 01'!D14</f>
        <v>2</v>
      </c>
      <c r="F3" s="37">
        <f aca="true" t="shared" si="0" ref="F3:F8">E3*D3</f>
        <v>9276.20685229075</v>
      </c>
      <c r="G3" s="100">
        <f aca="true" t="shared" si="1" ref="G3:G8">F3*12</f>
        <v>111314.482227489</v>
      </c>
    </row>
    <row r="4" spans="1:7" ht="25.5" customHeight="1">
      <c r="A4" s="5">
        <v>2</v>
      </c>
      <c r="B4" s="5" t="s">
        <v>155</v>
      </c>
      <c r="C4" s="36" t="str">
        <f>'ITEM 02'!A14</f>
        <v>INTÉRPRETE DE LIBRAS (CBO 2614-25) - CARAÚBAS</v>
      </c>
      <c r="D4" s="37">
        <f>'ITEM 02'!D114</f>
        <v>4638.103426145375</v>
      </c>
      <c r="E4" s="5">
        <f>'ITEM 02'!D14</f>
        <v>2</v>
      </c>
      <c r="F4" s="37">
        <f t="shared" si="0"/>
        <v>9276.20685229075</v>
      </c>
      <c r="G4" s="100">
        <f t="shared" si="1"/>
        <v>111314.482227489</v>
      </c>
    </row>
    <row r="5" spans="1:7" ht="25.5" customHeight="1">
      <c r="A5" s="5">
        <v>3</v>
      </c>
      <c r="B5" s="5" t="s">
        <v>155</v>
      </c>
      <c r="C5" s="36" t="str">
        <f>'ITEM 03'!A14</f>
        <v>INTÉRPRETE DE LIBRAS (CBO 2614-25) - PAU DOS FERROS</v>
      </c>
      <c r="D5" s="37">
        <f>'ITEM 03'!D114</f>
        <v>4638.103426145375</v>
      </c>
      <c r="E5" s="5">
        <f>'ITEM 03'!D14</f>
        <v>2</v>
      </c>
      <c r="F5" s="37">
        <f t="shared" si="0"/>
        <v>9276.20685229075</v>
      </c>
      <c r="G5" s="100">
        <f t="shared" si="1"/>
        <v>111314.482227489</v>
      </c>
    </row>
    <row r="6" spans="1:7" ht="25.5" customHeight="1">
      <c r="A6" s="5">
        <v>4</v>
      </c>
      <c r="B6" s="5" t="s">
        <v>155</v>
      </c>
      <c r="C6" s="36" t="str">
        <f>'ITEM 04'!A14</f>
        <v>INTÉRPRETE DE LIBRAS (CBO 2614-25) - ANGICOS</v>
      </c>
      <c r="D6" s="37">
        <f>'ITEM 04'!D114</f>
        <v>4638.103426145375</v>
      </c>
      <c r="E6" s="5">
        <f>'ITEM 04'!D14</f>
        <v>2</v>
      </c>
      <c r="F6" s="37">
        <f t="shared" si="0"/>
        <v>9276.20685229075</v>
      </c>
      <c r="G6" s="100">
        <f t="shared" si="1"/>
        <v>111314.482227489</v>
      </c>
    </row>
    <row r="7" spans="1:7" ht="25.5" customHeight="1">
      <c r="A7" s="5">
        <v>5</v>
      </c>
      <c r="B7" s="5" t="s">
        <v>155</v>
      </c>
      <c r="C7" s="36" t="str">
        <f>'ITEM 05'!A14</f>
        <v>DESIGNER GRÁFICO (CBO 2624-10). MOSSORÓ</v>
      </c>
      <c r="D7" s="37">
        <f>'ITEM 05'!D114</f>
        <v>1949.506258341185</v>
      </c>
      <c r="E7" s="5">
        <f>'ITEM 05'!D14</f>
        <v>1</v>
      </c>
      <c r="F7" s="37">
        <f t="shared" si="0"/>
        <v>1949.506258341185</v>
      </c>
      <c r="G7" s="100">
        <f t="shared" si="1"/>
        <v>23394.07510009422</v>
      </c>
    </row>
    <row r="8" spans="1:7" ht="25.5" customHeight="1">
      <c r="A8" s="5">
        <v>6</v>
      </c>
      <c r="B8" s="5" t="s">
        <v>155</v>
      </c>
      <c r="C8" s="36" t="str">
        <f>'ITEM 06'!A14</f>
        <v>AUXILIAR DE ENFERMAGEM (CBO 3222-30) - MOSSORÓ</v>
      </c>
      <c r="D8" s="37">
        <f>'ITEM 06'!D114</f>
        <v>2363.274222296307</v>
      </c>
      <c r="E8" s="5">
        <f>'ITEM 06'!D14</f>
        <v>2</v>
      </c>
      <c r="F8" s="37">
        <f t="shared" si="0"/>
        <v>4726.548444592614</v>
      </c>
      <c r="G8" s="100">
        <f t="shared" si="1"/>
        <v>56718.58133511137</v>
      </c>
    </row>
    <row r="9" spans="1:7" ht="15">
      <c r="A9" s="190" t="s">
        <v>126</v>
      </c>
      <c r="B9" s="190"/>
      <c r="C9" s="190"/>
      <c r="D9" s="190"/>
      <c r="E9" s="191"/>
      <c r="F9" s="72"/>
      <c r="G9" s="72">
        <f>SUM(G3:G8)</f>
        <v>525370.5853451616</v>
      </c>
    </row>
    <row r="10" spans="6:7" ht="15">
      <c r="F10" s="24"/>
      <c r="G10" s="31"/>
    </row>
    <row r="11" spans="1:7" ht="60.75" customHeight="1">
      <c r="A11" s="205" t="s">
        <v>184</v>
      </c>
      <c r="B11" s="205"/>
      <c r="C11" s="205"/>
      <c r="D11" s="205"/>
      <c r="E11" s="205"/>
      <c r="F11" s="205"/>
      <c r="G11" s="205"/>
    </row>
    <row r="13" spans="6:7" ht="15">
      <c r="F13" s="24"/>
      <c r="G13" s="24"/>
    </row>
  </sheetData>
  <sheetProtection/>
  <mergeCells count="3">
    <mergeCell ref="A9:E9"/>
    <mergeCell ref="A1:G1"/>
    <mergeCell ref="A11:G11"/>
  </mergeCells>
  <printOptions/>
  <pageMargins left="0.5118110236220472" right="0.5118110236220472" top="0.7874015748031497" bottom="0.7874015748031497" header="0.31496062992125984" footer="0.31496062992125984"/>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UFERSA</dc:creator>
  <cp:keywords/>
  <dc:description/>
  <cp:lastModifiedBy>Usuario</cp:lastModifiedBy>
  <cp:lastPrinted>2019-03-29T19:32:59Z</cp:lastPrinted>
  <dcterms:created xsi:type="dcterms:W3CDTF">2011-07-27T18:33:56Z</dcterms:created>
  <dcterms:modified xsi:type="dcterms:W3CDTF">2020-06-08T16:52:29Z</dcterms:modified>
  <cp:category/>
  <cp:version/>
  <cp:contentType/>
  <cp:contentStatus/>
</cp:coreProperties>
</file>