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firstSheet="1" activeTab="6"/>
  </bookViews>
  <sheets>
    <sheet name="ENCARREGADO" sheetId="6" state="hidden" r:id="rId1"/>
    <sheet name="ASG ANGICOS" sheetId="28" r:id="rId2"/>
    <sheet name="ALD ANGICOS" sheetId="29" r:id="rId3"/>
    <sheet name="JARDINEIRO ANGICOS" sheetId="30" r:id="rId4"/>
    <sheet name="ENCARREGADO ANGICOS" sheetId="31" r:id="rId5"/>
    <sheet name="COPEIRA ANGICOS" sheetId="32" r:id="rId6"/>
    <sheet name="RESUMO" sheetId="43" r:id="rId7"/>
  </sheets>
  <definedNames>
    <definedName name="Com_Insalubridade" localSheetId="2">'ALD ANGICOS'!$D$30</definedName>
  </definedNames>
  <calcPr calcId="145621"/>
</workbook>
</file>

<file path=xl/calcChain.xml><?xml version="1.0" encoding="utf-8"?>
<calcChain xmlns="http://schemas.openxmlformats.org/spreadsheetml/2006/main">
  <c r="H61" i="28" l="1"/>
  <c r="H60" i="28"/>
  <c r="H29" i="29" l="1"/>
  <c r="E7" i="43" l="1"/>
  <c r="E6" i="43"/>
  <c r="E5" i="43"/>
  <c r="E4" i="43"/>
  <c r="E3" i="43"/>
  <c r="G111" i="32" l="1"/>
  <c r="G117" i="32" s="1"/>
  <c r="H107" i="32"/>
  <c r="H123" i="32" s="1"/>
  <c r="G89" i="32"/>
  <c r="G88" i="32"/>
  <c r="G87" i="32"/>
  <c r="H87" i="32" s="1"/>
  <c r="G86" i="32"/>
  <c r="G85" i="32"/>
  <c r="G84" i="32"/>
  <c r="G83" i="32"/>
  <c r="G90" i="32" s="1"/>
  <c r="G91" i="32" s="1"/>
  <c r="G92" i="32" s="1"/>
  <c r="G98" i="32" s="1"/>
  <c r="G75" i="32"/>
  <c r="H66" i="32"/>
  <c r="H60" i="32"/>
  <c r="H61" i="32" s="1"/>
  <c r="H62" i="32" s="1"/>
  <c r="H58" i="32"/>
  <c r="H57" i="32"/>
  <c r="G54" i="32"/>
  <c r="G78" i="32" s="1"/>
  <c r="H78" i="32" s="1"/>
  <c r="H51" i="32"/>
  <c r="H46" i="32"/>
  <c r="G43" i="32"/>
  <c r="H38" i="32"/>
  <c r="H88" i="32" s="1"/>
  <c r="G111" i="31"/>
  <c r="G117" i="31" s="1"/>
  <c r="H107" i="31"/>
  <c r="H123" i="31" s="1"/>
  <c r="G89" i="31"/>
  <c r="G88" i="31"/>
  <c r="G87" i="31"/>
  <c r="G86" i="31"/>
  <c r="G85" i="31"/>
  <c r="G84" i="31"/>
  <c r="G83" i="31"/>
  <c r="G90" i="31" s="1"/>
  <c r="G91" i="31" s="1"/>
  <c r="G92" i="31" s="1"/>
  <c r="G98" i="31" s="1"/>
  <c r="G75" i="31"/>
  <c r="H66" i="31"/>
  <c r="H60" i="31"/>
  <c r="H58" i="31"/>
  <c r="H57" i="31"/>
  <c r="G54" i="31"/>
  <c r="G95" i="31" s="1"/>
  <c r="G96" i="31" s="1"/>
  <c r="H47" i="31"/>
  <c r="G43" i="31"/>
  <c r="H38" i="31"/>
  <c r="H41" i="31" s="1"/>
  <c r="G111" i="30"/>
  <c r="G117" i="30" s="1"/>
  <c r="H107" i="30"/>
  <c r="H123" i="30" s="1"/>
  <c r="G89" i="30"/>
  <c r="G88" i="30"/>
  <c r="G87" i="30"/>
  <c r="G86" i="30"/>
  <c r="G85" i="30"/>
  <c r="G84" i="30"/>
  <c r="G83" i="30"/>
  <c r="G90" i="30" s="1"/>
  <c r="G91" i="30" s="1"/>
  <c r="G92" i="30" s="1"/>
  <c r="G98" i="30" s="1"/>
  <c r="G75" i="30"/>
  <c r="H66" i="30"/>
  <c r="H60" i="30"/>
  <c r="H61" i="30" s="1"/>
  <c r="H62" i="30" s="1"/>
  <c r="H58" i="30"/>
  <c r="H57" i="30"/>
  <c r="G54" i="30"/>
  <c r="G95" i="30" s="1"/>
  <c r="G96" i="30" s="1"/>
  <c r="H50" i="30"/>
  <c r="H46" i="30"/>
  <c r="H41" i="30"/>
  <c r="H38" i="30"/>
  <c r="H53" i="30" s="1"/>
  <c r="G110" i="29"/>
  <c r="G116" i="29" s="1"/>
  <c r="H106" i="29"/>
  <c r="H122" i="29" s="1"/>
  <c r="G88" i="29"/>
  <c r="G87" i="29"/>
  <c r="G86" i="29"/>
  <c r="G85" i="29"/>
  <c r="G84" i="29"/>
  <c r="G83" i="29"/>
  <c r="G82" i="29"/>
  <c r="G89" i="29" s="1"/>
  <c r="G90" i="29" s="1"/>
  <c r="G91" i="29" s="1"/>
  <c r="G97" i="29" s="1"/>
  <c r="G74" i="29"/>
  <c r="H65" i="29"/>
  <c r="H59" i="29"/>
  <c r="H57" i="29"/>
  <c r="H56" i="29"/>
  <c r="G53" i="29"/>
  <c r="G94" i="29" s="1"/>
  <c r="G95" i="29" s="1"/>
  <c r="H28" i="29"/>
  <c r="H37" i="29" s="1"/>
  <c r="G116" i="28"/>
  <c r="G110" i="28"/>
  <c r="H106" i="28"/>
  <c r="H122" i="28" s="1"/>
  <c r="G88" i="28"/>
  <c r="G87" i="28"/>
  <c r="G86" i="28"/>
  <c r="G85" i="28"/>
  <c r="G84" i="28"/>
  <c r="G83" i="28"/>
  <c r="G82" i="28"/>
  <c r="G89" i="28" s="1"/>
  <c r="G90" i="28" s="1"/>
  <c r="G91" i="28" s="1"/>
  <c r="G97" i="28" s="1"/>
  <c r="G77" i="28"/>
  <c r="G74" i="28"/>
  <c r="G79" i="28" s="1"/>
  <c r="H59" i="28"/>
  <c r="H57" i="28"/>
  <c r="H56" i="28"/>
  <c r="G53" i="28"/>
  <c r="G94" i="28" s="1"/>
  <c r="G95" i="28" s="1"/>
  <c r="G42" i="28"/>
  <c r="H29" i="28"/>
  <c r="H28" i="28"/>
  <c r="H47" i="32" l="1"/>
  <c r="G80" i="32"/>
  <c r="H85" i="32"/>
  <c r="H42" i="32"/>
  <c r="H50" i="32"/>
  <c r="H94" i="32"/>
  <c r="H119" i="32"/>
  <c r="H61" i="31"/>
  <c r="H62" i="31" s="1"/>
  <c r="H87" i="31"/>
  <c r="H119" i="31"/>
  <c r="H51" i="31"/>
  <c r="H59" i="31"/>
  <c r="H42" i="30"/>
  <c r="H87" i="30"/>
  <c r="H49" i="30"/>
  <c r="H37" i="28"/>
  <c r="H118" i="28" s="1"/>
  <c r="H86" i="29"/>
  <c r="H118" i="29"/>
  <c r="H58" i="28"/>
  <c r="H66" i="28"/>
  <c r="H70" i="28" s="1"/>
  <c r="H46" i="28"/>
  <c r="H41" i="28"/>
  <c r="H45" i="28"/>
  <c r="H40" i="28"/>
  <c r="H59" i="32"/>
  <c r="H59" i="30"/>
  <c r="H67" i="30" s="1"/>
  <c r="H71" i="30" s="1"/>
  <c r="H58" i="29"/>
  <c r="H75" i="32"/>
  <c r="G95" i="32"/>
  <c r="G96" i="32" s="1"/>
  <c r="H48" i="32"/>
  <c r="H52" i="32"/>
  <c r="H76" i="32"/>
  <c r="H79" i="32"/>
  <c r="H41" i="32"/>
  <c r="H49" i="32"/>
  <c r="H53" i="32"/>
  <c r="H74" i="32"/>
  <c r="H77" i="32"/>
  <c r="H84" i="32"/>
  <c r="H86" i="32"/>
  <c r="G100" i="31"/>
  <c r="G99" i="31"/>
  <c r="H48" i="31"/>
  <c r="H52" i="31"/>
  <c r="H76" i="31"/>
  <c r="H79" i="31"/>
  <c r="H95" i="31"/>
  <c r="H49" i="31"/>
  <c r="H53" i="31"/>
  <c r="H74" i="31"/>
  <c r="H77" i="31"/>
  <c r="H84" i="31"/>
  <c r="H86" i="31"/>
  <c r="H88" i="31"/>
  <c r="H42" i="31"/>
  <c r="H43" i="31" s="1"/>
  <c r="H46" i="31"/>
  <c r="H50" i="31"/>
  <c r="G78" i="31"/>
  <c r="G80" i="31" s="1"/>
  <c r="H94" i="31"/>
  <c r="H75" i="31"/>
  <c r="H78" i="31"/>
  <c r="H85" i="31"/>
  <c r="G100" i="30"/>
  <c r="G99" i="30"/>
  <c r="G43" i="30"/>
  <c r="H47" i="30"/>
  <c r="H54" i="30" s="1"/>
  <c r="H70" i="30" s="1"/>
  <c r="H51" i="30"/>
  <c r="H76" i="30"/>
  <c r="H79" i="30"/>
  <c r="H95" i="30"/>
  <c r="H43" i="30"/>
  <c r="H44" i="30" s="1"/>
  <c r="H69" i="30" s="1"/>
  <c r="H48" i="30"/>
  <c r="H52" i="30"/>
  <c r="H74" i="30"/>
  <c r="H77" i="30"/>
  <c r="H84" i="30"/>
  <c r="H86" i="30"/>
  <c r="H88" i="30"/>
  <c r="G78" i="30"/>
  <c r="G80" i="30" s="1"/>
  <c r="H94" i="30"/>
  <c r="H119" i="30"/>
  <c r="H75" i="30"/>
  <c r="H78" i="30"/>
  <c r="H85" i="30"/>
  <c r="G99" i="29"/>
  <c r="G98" i="29"/>
  <c r="H47" i="29"/>
  <c r="H51" i="29"/>
  <c r="H75" i="29"/>
  <c r="H78" i="29"/>
  <c r="H94" i="29"/>
  <c r="H40" i="29"/>
  <c r="H48" i="29"/>
  <c r="H52" i="29"/>
  <c r="H60" i="29"/>
  <c r="H61" i="29" s="1"/>
  <c r="H73" i="29"/>
  <c r="H76" i="29"/>
  <c r="H83" i="29"/>
  <c r="H85" i="29"/>
  <c r="H87" i="29"/>
  <c r="H41" i="29"/>
  <c r="H45" i="29"/>
  <c r="H49" i="29"/>
  <c r="G77" i="29"/>
  <c r="G79" i="29" s="1"/>
  <c r="H93" i="29"/>
  <c r="H95" i="29" s="1"/>
  <c r="H98" i="29" s="1"/>
  <c r="G42" i="29"/>
  <c r="H46" i="29"/>
  <c r="H50" i="29"/>
  <c r="H74" i="29"/>
  <c r="H84" i="29"/>
  <c r="H52" i="28"/>
  <c r="H48" i="28"/>
  <c r="H93" i="28"/>
  <c r="H87" i="28"/>
  <c r="H85" i="28"/>
  <c r="H83" i="28"/>
  <c r="H76" i="28"/>
  <c r="H73" i="28"/>
  <c r="H51" i="28"/>
  <c r="H47" i="28"/>
  <c r="H78" i="28"/>
  <c r="H75" i="28"/>
  <c r="H50" i="28"/>
  <c r="H94" i="28"/>
  <c r="H86" i="28"/>
  <c r="H84" i="28"/>
  <c r="H77" i="28"/>
  <c r="H74" i="28"/>
  <c r="H49" i="28"/>
  <c r="G99" i="28"/>
  <c r="G98" i="28"/>
  <c r="H66" i="29" l="1"/>
  <c r="H70" i="29" s="1"/>
  <c r="H90" i="32"/>
  <c r="H43" i="32"/>
  <c r="H54" i="32"/>
  <c r="H71" i="32"/>
  <c r="H67" i="32"/>
  <c r="H67" i="31"/>
  <c r="H71" i="31" s="1"/>
  <c r="H96" i="30"/>
  <c r="H99" i="30" s="1"/>
  <c r="H42" i="28"/>
  <c r="H43" i="28" s="1"/>
  <c r="H68" i="28" s="1"/>
  <c r="H53" i="28"/>
  <c r="H69" i="28" s="1"/>
  <c r="H72" i="30"/>
  <c r="H120" i="30" s="1"/>
  <c r="H70" i="32"/>
  <c r="G99" i="32"/>
  <c r="G100" i="32"/>
  <c r="H44" i="32"/>
  <c r="H69" i="32" s="1"/>
  <c r="H72" i="32" s="1"/>
  <c r="H120" i="32" s="1"/>
  <c r="H91" i="32"/>
  <c r="H92" i="32" s="1"/>
  <c r="H98" i="32" s="1"/>
  <c r="H100" i="32" s="1"/>
  <c r="H122" i="32" s="1"/>
  <c r="H80" i="32"/>
  <c r="H121" i="32" s="1"/>
  <c r="H95" i="32"/>
  <c r="H96" i="32" s="1"/>
  <c r="H99" i="32" s="1"/>
  <c r="H96" i="31"/>
  <c r="H99" i="31" s="1"/>
  <c r="H90" i="31"/>
  <c r="H44" i="31"/>
  <c r="H69" i="31" s="1"/>
  <c r="H80" i="31"/>
  <c r="H121" i="31" s="1"/>
  <c r="H54" i="31"/>
  <c r="H90" i="30"/>
  <c r="H80" i="30"/>
  <c r="H121" i="30" s="1"/>
  <c r="H42" i="29"/>
  <c r="H43" i="29" s="1"/>
  <c r="H68" i="29" s="1"/>
  <c r="H77" i="29"/>
  <c r="H79" i="29" s="1"/>
  <c r="H120" i="29" s="1"/>
  <c r="H53" i="29"/>
  <c r="H89" i="29"/>
  <c r="H79" i="28"/>
  <c r="H120" i="28" s="1"/>
  <c r="H95" i="28"/>
  <c r="H98" i="28" s="1"/>
  <c r="H89" i="28"/>
  <c r="H71" i="28" l="1"/>
  <c r="H119" i="28" s="1"/>
  <c r="H124" i="32"/>
  <c r="H109" i="32" s="1"/>
  <c r="H70" i="31"/>
  <c r="H72" i="31"/>
  <c r="H120" i="31" s="1"/>
  <c r="H124" i="31" s="1"/>
  <c r="H109" i="31" s="1"/>
  <c r="H91" i="31"/>
  <c r="H92" i="31"/>
  <c r="H98" i="31" s="1"/>
  <c r="H100" i="31" s="1"/>
  <c r="H122" i="31" s="1"/>
  <c r="H91" i="30"/>
  <c r="H92" i="30"/>
  <c r="H98" i="30" s="1"/>
  <c r="H100" i="30" s="1"/>
  <c r="H122" i="30" s="1"/>
  <c r="H124" i="30" s="1"/>
  <c r="H109" i="30" s="1"/>
  <c r="H69" i="29"/>
  <c r="H71" i="29" s="1"/>
  <c r="H119" i="29" s="1"/>
  <c r="H90" i="29"/>
  <c r="H91" i="29" s="1"/>
  <c r="H97" i="29" s="1"/>
  <c r="H99" i="29" s="1"/>
  <c r="H121" i="29" s="1"/>
  <c r="H90" i="28"/>
  <c r="H91" i="28" s="1"/>
  <c r="H97" i="28" s="1"/>
  <c r="H99" i="28" s="1"/>
  <c r="H121" i="28" s="1"/>
  <c r="G110" i="6"/>
  <c r="G116" i="6" s="1"/>
  <c r="H106" i="6"/>
  <c r="H122" i="6" s="1"/>
  <c r="G88" i="6"/>
  <c r="G87" i="6"/>
  <c r="G86" i="6"/>
  <c r="G85" i="6"/>
  <c r="G84" i="6"/>
  <c r="G83" i="6"/>
  <c r="G82" i="6"/>
  <c r="G89" i="6" s="1"/>
  <c r="G90" i="6" s="1"/>
  <c r="G91" i="6" s="1"/>
  <c r="G97" i="6" s="1"/>
  <c r="G74" i="6"/>
  <c r="H60" i="6"/>
  <c r="H58" i="6"/>
  <c r="H57" i="6"/>
  <c r="H59" i="6" s="1"/>
  <c r="G54" i="6"/>
  <c r="G77" i="6" s="1"/>
  <c r="G79" i="6" s="1"/>
  <c r="G43" i="6"/>
  <c r="H29" i="6"/>
  <c r="H38" i="6"/>
  <c r="H110" i="31" l="1"/>
  <c r="H116" i="31" s="1"/>
  <c r="H114" i="31"/>
  <c r="H113" i="31"/>
  <c r="H123" i="29"/>
  <c r="H108" i="29" s="1"/>
  <c r="H110" i="32"/>
  <c r="H116" i="32" s="1"/>
  <c r="H123" i="28"/>
  <c r="H93" i="6"/>
  <c r="H50" i="6"/>
  <c r="H46" i="6"/>
  <c r="H42" i="6"/>
  <c r="H118" i="6"/>
  <c r="H87" i="6"/>
  <c r="H85" i="6"/>
  <c r="H83" i="6"/>
  <c r="H76" i="6"/>
  <c r="H73" i="6"/>
  <c r="H53" i="6"/>
  <c r="H49" i="6"/>
  <c r="H41" i="6"/>
  <c r="H78" i="6"/>
  <c r="H75" i="6"/>
  <c r="H52" i="6"/>
  <c r="H48" i="6"/>
  <c r="H86" i="6"/>
  <c r="H84" i="6"/>
  <c r="H77" i="6"/>
  <c r="H74" i="6"/>
  <c r="H51" i="6"/>
  <c r="H47" i="6"/>
  <c r="H65" i="6"/>
  <c r="G94" i="6"/>
  <c r="G95" i="6" s="1"/>
  <c r="H61" i="6"/>
  <c r="H62" i="6" s="1"/>
  <c r="H114" i="32" l="1"/>
  <c r="H113" i="32"/>
  <c r="H111" i="32" s="1"/>
  <c r="H117" i="32" s="1"/>
  <c r="H111" i="31"/>
  <c r="H117" i="31" s="1"/>
  <c r="H109" i="29"/>
  <c r="H115" i="29" s="1"/>
  <c r="H108" i="28"/>
  <c r="H110" i="30"/>
  <c r="H66" i="6"/>
  <c r="H70" i="6" s="1"/>
  <c r="H54" i="6"/>
  <c r="H94" i="6"/>
  <c r="H95" i="6" s="1"/>
  <c r="H98" i="6" s="1"/>
  <c r="H79" i="6"/>
  <c r="H120" i="6" s="1"/>
  <c r="H43" i="6"/>
  <c r="H44" i="6" s="1"/>
  <c r="H68" i="6" s="1"/>
  <c r="G98" i="6"/>
  <c r="G99" i="6"/>
  <c r="H89" i="6"/>
  <c r="H112" i="29" l="1"/>
  <c r="H110" i="29" s="1"/>
  <c r="H124" i="29" s="1"/>
  <c r="H125" i="29" s="1"/>
  <c r="H113" i="29"/>
  <c r="H116" i="30"/>
  <c r="H113" i="30"/>
  <c r="H114" i="30"/>
  <c r="H109" i="28"/>
  <c r="H125" i="32"/>
  <c r="H90" i="6"/>
  <c r="H91" i="6" s="1"/>
  <c r="H97" i="6" s="1"/>
  <c r="H99" i="6" s="1"/>
  <c r="H121" i="6" s="1"/>
  <c r="I89" i="6"/>
  <c r="H69" i="6"/>
  <c r="H71" i="6" s="1"/>
  <c r="H119" i="6" s="1"/>
  <c r="I53" i="6"/>
  <c r="H116" i="29" l="1"/>
  <c r="H112" i="28"/>
  <c r="H113" i="28"/>
  <c r="H115" i="28"/>
  <c r="H111" i="30"/>
  <c r="H117" i="30" s="1"/>
  <c r="H125" i="30" s="1"/>
  <c r="H126" i="30" s="1"/>
  <c r="H126" i="32"/>
  <c r="D129" i="29"/>
  <c r="H129" i="29" s="1"/>
  <c r="G122" i="29"/>
  <c r="G118" i="29"/>
  <c r="G120" i="29"/>
  <c r="G119" i="29"/>
  <c r="G121" i="29"/>
  <c r="G124" i="29"/>
  <c r="H123" i="6"/>
  <c r="H108" i="6" s="1"/>
  <c r="H110" i="28" l="1"/>
  <c r="H116" i="28" s="1"/>
  <c r="H124" i="28"/>
  <c r="H125" i="31"/>
  <c r="G123" i="29"/>
  <c r="G125" i="29" s="1"/>
  <c r="D130" i="32"/>
  <c r="H130" i="32" s="1"/>
  <c r="G123" i="32"/>
  <c r="G119" i="32"/>
  <c r="G122" i="32"/>
  <c r="G121" i="32"/>
  <c r="G120" i="32"/>
  <c r="G125" i="32"/>
  <c r="D130" i="30"/>
  <c r="H130" i="30" s="1"/>
  <c r="G123" i="30"/>
  <c r="G120" i="30"/>
  <c r="G119" i="30"/>
  <c r="G121" i="30"/>
  <c r="G122" i="30"/>
  <c r="G125" i="30"/>
  <c r="F129" i="29"/>
  <c r="H130" i="29" s="1"/>
  <c r="H135" i="29" s="1"/>
  <c r="H136" i="29" s="1"/>
  <c r="H134" i="29"/>
  <c r="D4" i="43" s="1"/>
  <c r="H109" i="6"/>
  <c r="H124" i="6" s="1"/>
  <c r="H125" i="28" l="1"/>
  <c r="H126" i="31"/>
  <c r="G123" i="31" s="1"/>
  <c r="G122" i="31"/>
  <c r="G124" i="32"/>
  <c r="G126" i="32" s="1"/>
  <c r="H135" i="32"/>
  <c r="F130" i="32"/>
  <c r="H131" i="32" s="1"/>
  <c r="H136" i="32" s="1"/>
  <c r="H137" i="32" s="1"/>
  <c r="F130" i="30"/>
  <c r="H131" i="30" s="1"/>
  <c r="H136" i="30" s="1"/>
  <c r="H137" i="30" s="1"/>
  <c r="H135" i="30"/>
  <c r="G124" i="30"/>
  <c r="G126" i="30" s="1"/>
  <c r="H125" i="6"/>
  <c r="D7" i="43" l="1"/>
  <c r="F7" i="43" s="1"/>
  <c r="G7" i="43" s="1"/>
  <c r="D5" i="43"/>
  <c r="F5" i="43" s="1"/>
  <c r="G5" i="43" s="1"/>
  <c r="G125" i="31"/>
  <c r="G119" i="31"/>
  <c r="G121" i="31"/>
  <c r="G120" i="31"/>
  <c r="D130" i="31"/>
  <c r="D129" i="28"/>
  <c r="H129" i="28" s="1"/>
  <c r="G122" i="28"/>
  <c r="G118" i="28"/>
  <c r="G119" i="28"/>
  <c r="G120" i="28"/>
  <c r="G121" i="28"/>
  <c r="G124" i="28"/>
  <c r="H112" i="6"/>
  <c r="H115" i="6"/>
  <c r="H111" i="6"/>
  <c r="D129" i="6"/>
  <c r="H114" i="6"/>
  <c r="H113" i="6"/>
  <c r="G122" i="6"/>
  <c r="G118" i="6"/>
  <c r="G120" i="6"/>
  <c r="G119" i="6"/>
  <c r="G121" i="6"/>
  <c r="G124" i="6"/>
  <c r="H130" i="31" l="1"/>
  <c r="H135" i="31"/>
  <c r="F130" i="31"/>
  <c r="H131" i="31" s="1"/>
  <c r="H136" i="31" s="1"/>
  <c r="H137" i="31" s="1"/>
  <c r="G124" i="31"/>
  <c r="G126" i="31" s="1"/>
  <c r="G123" i="28"/>
  <c r="G125" i="28" s="1"/>
  <c r="F129" i="28"/>
  <c r="H130" i="28" s="1"/>
  <c r="H135" i="28" s="1"/>
  <c r="H136" i="28" s="1"/>
  <c r="H134" i="28"/>
  <c r="D3" i="43" s="1"/>
  <c r="G123" i="6"/>
  <c r="G125" i="6" s="1"/>
  <c r="H116" i="6"/>
  <c r="F129" i="6"/>
  <c r="H129" i="6" s="1"/>
  <c r="H130" i="6" s="1"/>
  <c r="H135" i="6" s="1"/>
  <c r="H136" i="6" s="1"/>
  <c r="H134" i="6"/>
  <c r="D6" i="43" l="1"/>
  <c r="F6" i="43" s="1"/>
  <c r="G6" i="43" s="1"/>
  <c r="F4" i="43"/>
  <c r="G4" i="43" s="1"/>
  <c r="F3" i="43"/>
  <c r="G3" i="43" l="1"/>
  <c r="G8" i="43" s="1"/>
  <c r="F8" i="43"/>
</calcChain>
</file>

<file path=xl/comments1.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2.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3.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0"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0" authorId="0">
      <text>
        <r>
          <rPr>
            <sz val="10"/>
            <color rgb="FF000000"/>
            <rFont val="Arial"/>
            <family val="2"/>
            <charset val="1"/>
          </rPr>
          <t>Selecionar entre:
Mínimo
Médio 
Máximo
Sem Insalubridade</t>
        </r>
      </text>
    </comment>
    <comment ref="E30" authorId="0">
      <text>
        <r>
          <rPr>
            <sz val="10"/>
            <color rgb="FF000000"/>
            <rFont val="Arial"/>
            <family val="2"/>
            <charset val="1"/>
          </rPr>
          <t>Selecionar entre:
0%
10%
20%
40%
E o valor da Insalubridade será calculado sobre o valor da salário</t>
        </r>
      </text>
    </comment>
    <comment ref="F30" authorId="0">
      <text>
        <r>
          <rPr>
            <sz val="10"/>
            <color rgb="FF000000"/>
            <rFont val="Arial"/>
            <family val="2"/>
            <charset val="1"/>
          </rPr>
          <t>Digitar valo do Salário Mínimo ou o da Categoria se expressamente estabelecido em Convenção Coletiva</t>
        </r>
      </text>
    </comment>
    <comment ref="B31"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2"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4"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0"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0"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1"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1"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5" authorId="0">
      <text>
        <r>
          <rPr>
            <sz val="10"/>
            <color rgb="FF000000"/>
            <rFont val="Arial"/>
            <family val="2"/>
            <charset val="1"/>
          </rPr>
          <t>Contribuição de 20% sobre o total das remunerações destinada à Seguridade Social, conforme determina a Lei 8.212/91.</t>
        </r>
      </text>
    </comment>
    <comment ref="B46"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6"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6" authorId="0">
      <text>
        <r>
          <rPr>
            <sz val="9"/>
            <color rgb="FF000000"/>
            <rFont val="Tahoma"/>
            <family val="2"/>
            <charset val="1"/>
          </rPr>
          <t>Zerar se for optante pelo simples</t>
        </r>
      </text>
    </comment>
    <comment ref="B47"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7" authorId="0">
      <text>
        <r>
          <rPr>
            <b/>
            <sz val="9"/>
            <color rgb="FF000000"/>
            <rFont val="Tahoma"/>
            <family val="2"/>
            <charset val="1"/>
          </rPr>
          <t>Usuário do Windo</t>
        </r>
        <r>
          <rPr>
            <sz val="9"/>
            <color rgb="FF000000"/>
            <rFont val="Tahoma"/>
            <family val="2"/>
            <charset val="1"/>
          </rPr>
          <t>Zerar se for optante pelo simples</t>
        </r>
      </text>
    </comment>
    <comment ref="B48"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8" authorId="0">
      <text>
        <r>
          <rPr>
            <b/>
            <sz val="9"/>
            <color rgb="FF000000"/>
            <rFont val="Tahoma"/>
            <family val="2"/>
            <charset val="1"/>
          </rPr>
          <t>Usuário do Windows:</t>
        </r>
        <r>
          <rPr>
            <sz val="9"/>
            <color rgb="FF000000"/>
            <rFont val="Tahoma"/>
            <family val="2"/>
            <charset val="1"/>
          </rPr>
          <t>Zerar se for optante pelo simples</t>
        </r>
      </text>
    </comment>
    <comment ref="B49"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1"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1"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2"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2" authorId="0">
      <text>
        <r>
          <rPr>
            <b/>
            <sz val="9"/>
            <color rgb="FF000000"/>
            <rFont val="Tahoma"/>
            <family val="2"/>
            <charset val="1"/>
          </rPr>
          <t>Usuário do Windows:</t>
        </r>
        <r>
          <rPr>
            <sz val="9"/>
            <color rgb="FF000000"/>
            <rFont val="Tahoma"/>
            <family val="2"/>
            <charset val="1"/>
          </rPr>
          <t>Zerar se for optante pelo simples</t>
        </r>
      </text>
    </comment>
    <comment ref="G59" authorId="0">
      <text>
        <r>
          <rPr>
            <sz val="10"/>
            <color rgb="FF000000"/>
            <rFont val="Arial"/>
            <family val="2"/>
            <charset val="1"/>
          </rPr>
          <t>Pode variar conforme CCT. Sempre verificar.</t>
        </r>
      </text>
    </comment>
    <comment ref="B73"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4"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5"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5"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6"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2"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3"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3"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4"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5"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5"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7"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7"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3"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7"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8"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09"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2"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5"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2"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4.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5.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comments6.xml><?xml version="1.0" encoding="utf-8"?>
<comments xmlns="http://schemas.openxmlformats.org/spreadsheetml/2006/main">
  <authors>
    <author>Autor</author>
  </authors>
  <commentList>
    <comment ref="A3" authorId="0">
      <text>
        <r>
          <rPr>
            <sz val="10"/>
            <color rgb="FF000000"/>
            <rFont val="Arial"/>
            <family val="2"/>
            <charset val="1"/>
          </rPr>
          <t>ESSAS INFORMAÇÕES DEVEM SER REPASSADAS VIA EMAIL PELO SETOR DE LICITAÇÃO</t>
        </r>
      </text>
    </comment>
    <comment ref="H27" authorId="0">
      <text>
        <r>
          <rPr>
            <sz val="10"/>
            <color rgb="FF000000"/>
            <rFont val="Arial"/>
            <family val="2"/>
            <charset val="1"/>
          </rPr>
          <t>COLOCAR O VALOR DA CCT MAS DEIXAR ABERTO PARA FORNECEDOR ALTERAR “ SÓ PODE SER MAIOR QUE A CCT”</t>
        </r>
      </text>
    </comment>
    <comment ref="B28" authorId="0">
      <text>
        <r>
          <rPr>
            <sz val="10"/>
            <color rgb="FF000000"/>
            <rFont val="Arial"/>
            <family val="2"/>
            <charset val="1"/>
          </rPr>
          <t>Previsto em legislação ou acordo coletivo para trabalhos que impliquem em condições de risco à saúde ou integridade física do trabalhador.
30% sobre o salário base.</t>
        </r>
      </text>
    </comment>
    <comment ref="D28" authorId="0">
      <text>
        <r>
          <rPr>
            <sz val="10"/>
            <color rgb="FF000000"/>
            <rFont val="Arial"/>
            <family val="2"/>
            <charset val="1"/>
          </rPr>
          <t>Selecionar:
*Com Periculosidade
* Sem Periculosidade</t>
        </r>
      </text>
    </comment>
    <comment ref="E28" authorId="0">
      <text>
        <r>
          <rPr>
            <sz val="10"/>
            <color rgb="FF000000"/>
            <rFont val="Arial"/>
            <family val="2"/>
            <charset val="1"/>
          </rPr>
          <t>Selecionar 0% quando não houver Periculosidade e 30% quando incidir</t>
        </r>
      </text>
    </comment>
    <comment ref="B29" authorId="0">
      <text>
        <r>
          <rPr>
            <sz val="10"/>
            <color rgb="FF000000"/>
            <rFont val="Arial"/>
            <family val="2"/>
            <charset val="1"/>
          </rPr>
          <t>O salário de referência para cálculo do seu custo é o salário mínimo estadual ou o nacional ou o salário normativo da categoria se expressamente estabelecido no acordo ou convenção coletiva.
São operações que, por sua natureza, condições ou métodos de trabalho, exponham os empregados a agentes nocivos à saúde, acima dos limites de tolerância fixados em razão da natureza e da intensidade do agente e do tempo de exposição aos seus efeitos. (Art. 189, CLT)
Grau máximo: 40%;
Grau médio: 20%;
Grau mínimo: 10%.</t>
        </r>
      </text>
    </comment>
    <comment ref="B31" authorId="0">
      <text>
        <r>
          <rPr>
            <sz val="10"/>
            <color rgb="FF000000"/>
            <rFont val="Arial"/>
            <family val="2"/>
            <charset val="1"/>
          </rPr>
          <t>Verificar as auterações trazidas pela Reforma Trabalhista – Á principio aguardar as Novas CCT´s
Conferido ao trabalhador por trabalho executado entre as 22 horas de um dia e as 5 horas do dia seguinte.
Remunerado com adicional de, pelo menos, 20% sobre a hora diurna.
Adicional noturno para 1 hora trabalhada = Valor da hora diurna X 20%
Valor da hora diurna = Salário base / Total de horas trabalhadas no mês
O total de horas trabalhadas no mês calcula-se considerando 5 semanas de trabalho, conforme determinação do MTE.
Exemplo:
Salário: R$2.200,00
Valor da hora diurna: 2.200,00 / 220 horas (jornada de 44 horas semanais) = R$10,00
Adicional noturno para 1 hora trabalhada = 10,00 X 20% = R$2,00</t>
        </r>
      </text>
    </comment>
    <comment ref="D31" authorId="0">
      <text>
        <r>
          <rPr>
            <sz val="10"/>
            <color rgb="FF000000"/>
            <rFont val="Arial"/>
            <family val="2"/>
            <charset val="1"/>
          </rPr>
          <t>Selecionar entre:
Mínimo
Médio 
Máximo
Sem Insalubridade</t>
        </r>
      </text>
    </comment>
    <comment ref="E31" authorId="0">
      <text>
        <r>
          <rPr>
            <sz val="10"/>
            <color rgb="FF000000"/>
            <rFont val="Arial"/>
            <family val="2"/>
            <charset val="1"/>
          </rPr>
          <t>Selecionar entre:
0%
10%
20%
40%
E o valor da Insalubridade será calculado sobre o valor da salário</t>
        </r>
      </text>
    </comment>
    <comment ref="F31" authorId="0">
      <text>
        <r>
          <rPr>
            <sz val="10"/>
            <color rgb="FF000000"/>
            <rFont val="Arial"/>
            <family val="2"/>
            <charset val="1"/>
          </rPr>
          <t>Digitar valo do Salário Mínimo ou o da Categoria se expressamente estabelecido em Convenção Coletiva</t>
        </r>
      </text>
    </comment>
    <comment ref="B32" authorId="0">
      <text>
        <r>
          <rPr>
            <sz val="10"/>
            <color rgb="FF000000"/>
            <rFont val="Arial"/>
            <family val="2"/>
            <charset val="1"/>
          </rPr>
          <t>Corresponde a 52 minutos e 30 segundos.
A hora noturna adicional corresponde à diferença da hora noturna menos a hora normal.
Hora noturna = Hora normal X (60/52,5)
Hora noturna = Hora normal X 1,14285714
Exemplo:
Salário: R$2.200,00
Valor da hora diurna: 2.200,00 / 220 horas (jornada de 44 horas semanais) = R$10,00
Hora noturna = 10,00 X 1,14285714 = R$11,42
Hora noturna adicional = Hora noturna – Hora normal
Hora noturna adicional = (11,42 X 20%) - (R$10,00 X 20%) = 2,286 – 2,00 = 0,286</t>
        </r>
      </text>
    </comment>
    <comment ref="H33" authorId="0">
      <text>
        <r>
          <rPr>
            <b/>
            <sz val="9"/>
            <color indexed="81"/>
            <rFont val="Tahoma"/>
            <family val="2"/>
          </rPr>
          <t>UFERSA:O adicional noturno influenciará no repouso semanal remunerado, portando para compensar o descanso semanal decorrente do labor noturno, o empregado também terá reflexo em seu descanso remunerado de adicional noturno.  Em decorrência do valor do posto ser mensal, ou seja de um mês qualquer, os dias úteis, domingos e feriados foram tomados como uma média mensal dentro de um período de um ano (2018). Adotamos como o fator multiplicador de 0,229 , igual à (1/média de dias úteis 2018)xmédia de feriados e domingos em  2018.</t>
        </r>
        <r>
          <rPr>
            <sz val="9"/>
            <color indexed="81"/>
            <rFont val="Tahoma"/>
            <family val="2"/>
          </rPr>
          <t xml:space="preserve">
</t>
        </r>
      </text>
    </comment>
    <comment ref="B35" authorId="0">
      <text>
        <r>
          <rPr>
            <sz val="10"/>
            <color rgb="FF000000"/>
            <rFont val="Arial"/>
            <family val="2"/>
            <charset val="1"/>
          </rPr>
          <t>Relativo ao trabalho realizado além da jornada diária regular estabelecida, com acréscimo de no mínimo 50% do valor da hora normal para trabalho extra (entre segunda e sábado) e de 100% em domingos e feriados.
Não pode ser maior do que 2 horas diárias. (Art. 59, CLT)</t>
        </r>
      </text>
    </comment>
    <comment ref="B41" authorId="0">
      <text>
        <r>
          <rPr>
            <b/>
            <sz val="10"/>
            <color rgb="FF000000"/>
            <rFont val="Arial"/>
            <family val="2"/>
            <charset val="1"/>
          </rPr>
          <t>Cálculo de acordo com o Manual para preenchimento de Planilha do MPOG de 2011</t>
        </r>
        <r>
          <rPr>
            <sz val="10"/>
            <color rgb="FF000000"/>
            <rFont val="Arial"/>
            <family val="2"/>
            <charset val="1"/>
          </rPr>
          <t>Considerando que na duração do contrato de 60 meses o empregado tem 5 meses de férias e labora em 56 meses:
(5/56) x 100 = 8,93%;</t>
        </r>
        <r>
          <rPr>
            <b/>
            <sz val="10"/>
            <color rgb="FF000000"/>
            <rFont val="Arial"/>
            <family val="2"/>
            <charset val="1"/>
          </rPr>
          <t>Cálculo de acordo com o Caderno de Logistica/ Serviços de limpeza  MPOG de 2014</t>
        </r>
        <r>
          <rPr>
            <sz val="10"/>
            <color rgb="FF000000"/>
            <rFont val="Arial"/>
            <family val="2"/>
            <charset val="1"/>
          </rPr>
          <t>Para os contratos de 1 ano (12 meses) o empregado trabalha 12 meses e tem direito a 1 mês de férias, o que significa:
(1/12) x 100 = 8,33%.
Por derradeiro a IN 05/2017, trouxe o seguinte texto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 
MAS É NECESSÁRIO ESPERAR SAIR O MANUAL DE PREENCHIMENTO DA PLANILHA, TÃO PROMETIDO PARA  SE BATER O MARTELO, POIS COSTUMA UMA PUBLICAÇÃO NÃO BATER COM A OUTRA, SÓ PARA VARIAR.</t>
        </r>
      </text>
    </comment>
    <comment ref="G41" authorId="0">
      <text>
        <r>
          <rPr>
            <b/>
            <sz val="9"/>
            <color rgb="FF000000"/>
            <rFont val="Tahoma"/>
            <family val="2"/>
            <charset val="1"/>
          </rPr>
          <t>Usuário do Windows:</t>
        </r>
        <r>
          <rPr>
            <sz val="9"/>
            <color rgb="FF000000"/>
            <rFont val="Tahoma"/>
            <family val="2"/>
            <charset val="1"/>
          </rPr>
          <t>8,33% ou 8,93% Ler comentário na descrição do item 13º SALÁRIO ao lado</t>
        </r>
      </text>
    </comment>
    <comment ref="B42" authorId="0">
      <text>
        <r>
          <rPr>
            <sz val="10"/>
            <color rgb="FF000000"/>
            <rFont val="Arial"/>
            <family val="2"/>
            <charset val="1"/>
          </rPr>
          <t>.( Art. 129,Art. 130, inciso I da CLT e Art. 7° , inciso XCII da CF/88 [=(1/12)+(1/3)/12]</t>
        </r>
        <r>
          <rPr>
            <b/>
            <sz val="10"/>
            <color rgb="FF000000"/>
            <rFont val="Arial"/>
            <family val="2"/>
            <charset val="1"/>
          </rPr>
          <t>Quando é retido a conta vinculada o calculo deve ser [</t>
        </r>
        <r>
          <rPr>
            <sz val="10"/>
            <color rgb="FF000000"/>
            <rFont val="Arial"/>
            <family val="2"/>
            <charset val="1"/>
          </rPr>
          <t>=(1/11)+(1/3/11) que dá os 12,10% retidos na conta vinculada (calculo CNJ).
A IN 05/2017, trouxe o seguinte texto com relação ao módulo 2.1
Nota 1: Como a planilha de custos e formação de preços é calculada mensalmente, provisiona-se
proporcionalmente 1/12 (um doze avos) dos valores referentes a gratificação natalina e adicional
de férias.</t>
        </r>
        <r>
          <rPr>
            <b/>
            <sz val="10"/>
            <color rgb="FF000000"/>
            <rFont val="Arial"/>
            <family val="2"/>
            <charset val="1"/>
          </rPr>
          <t>( No meu entendimento definiu que o percentual do 13° é de 8,33% ),</t>
        </r>
        <r>
          <rPr>
            <b/>
            <u/>
            <sz val="10"/>
            <color rgb="FF000000"/>
            <rFont val="Arial"/>
            <family val="2"/>
            <charset val="1"/>
          </rPr>
          <t>MAS É NECESSÁRIO ESPERAR SAIR O MANUAL DE PREENCHIMENTO DA PLANILHA, TÃO PROMETIDO PARA BATER O MARTELO, POIS COSTUMA UMA PUBLICAÇÃO NÃO BATER COM A OUTRA, SÓ PARA VARIAR.</t>
        </r>
        <r>
          <rPr>
            <sz val="10"/>
            <color rgb="FF000000"/>
            <rFont val="Arial"/>
            <family val="2"/>
            <charset val="1"/>
          </rPr>
          <t>Nota 2: O adicional de férias contido no Submódulo 2.1 corresponde a 1/3 (um terço) da
remuneração que por sua vez é divido por 12 (doze) conforme Nota 1 acima.</t>
        </r>
        <r>
          <rPr>
            <b/>
            <sz val="10"/>
            <color rgb="FF000000"/>
            <rFont val="Arial"/>
            <family val="2"/>
            <charset val="1"/>
          </rPr>
          <t>( Desta forma também defini que o percentual das férias seria 1/12 * 1/3 que corresponde a 11,11% , mas na cartilha da conta vinculada lançada em fevereiro de 2018, continua 12,10% para ser retido e pago na conta vinculada referente a provisão de férias e 1/3)</t>
        </r>
        <r>
          <rPr>
            <b/>
            <u/>
            <sz val="10"/>
            <color rgb="FF000000"/>
            <rFont val="Arial"/>
            <family val="2"/>
            <charset val="1"/>
          </rPr>
          <t>PORTANTO SE FAZ NECESSÁRIO CONTINUAR USANDO O CALCULO DO CNJ DE 12,10% EM CONTRATOS QUE UTILIZEM CONTA VINCULADA, POIS COMO PODERIAMOS RETER UM VALOR QUE NÃO ESTÁ PROVISIONADO NA PLANILHA)</t>
        </r>
      </text>
    </comment>
    <comment ref="G42" authorId="0">
      <text>
        <r>
          <rPr>
            <b/>
            <sz val="9"/>
            <color rgb="FF000000"/>
            <rFont val="Tahoma"/>
            <family val="2"/>
            <charset val="1"/>
          </rPr>
          <t>Usuário do Windows:</t>
        </r>
        <r>
          <rPr>
            <sz val="9"/>
            <color rgb="FF000000"/>
            <rFont val="Tahoma"/>
            <family val="2"/>
            <charset val="1"/>
          </rPr>
          <t>11,11% ou 12,10% Ler comentário na descrição do item FÉRIAS ao lado</t>
        </r>
      </text>
    </comment>
    <comment ref="B46" authorId="0">
      <text>
        <r>
          <rPr>
            <sz val="10"/>
            <color rgb="FF000000"/>
            <rFont val="Arial"/>
            <family val="2"/>
            <charset val="1"/>
          </rPr>
          <t>Contribuição de 20% sobre o total das remunerações destinada à Seguridade Social, conforme determina a Lei 8.212/91.</t>
        </r>
      </text>
    </comment>
    <comment ref="B47" authorId="0">
      <text>
        <r>
          <rPr>
            <sz val="10"/>
            <color rgb="FF000000"/>
            <rFont val="Arial"/>
            <family val="2"/>
            <charset val="1"/>
          </rPr>
          <t>Contribuições sociais destinadas ao Serviço Social da Indústria (SESI) e ao Serviço Social do Comércio (SESC). As empresas optantes pelo Simples Nacional são isentas. Para as demais empresas fica determinado o percentual de 1,5%.</t>
        </r>
      </text>
    </comment>
    <comment ref="D47" authorId="0">
      <text>
        <r>
          <rPr>
            <sz val="10"/>
            <color rgb="FF000000"/>
            <rFont val="Arial"/>
            <family val="2"/>
            <charset val="1"/>
          </rPr>
          <t>Usuário do Windows:
EMPRESAS OPTATANTES PELO SIMPLES ESTÃO ISENTAS DO PAGAMENTO DAS SEGUINTES CONTRIBUIÇÕES:  SESI ou SESC, SENAI ou SENAC, INCRA, Salário-Educação, SEBRAE, Portanto devem ser zeradas na Planilha.
Empresas de sessão de mão de obra não podem ser optantes pelo Simples com excessão das empresas que prestam serviços de serviços de vigilância, limpeza ou conservação desde que não exerçam em conjunto com outras atividades vedadas,c) Regime de Tributação – SIMPLES –Regime Especial Unificado de Arrecadação de Tributos e Contribuições – Microempresas (MEs) e Empresas de Pequeno Porte (EPPs) O SIMPLES consiste em um regime especial unificado de arrecadação de Tributos e Contribuições devidos pelas Microempresas e Empresas de Pequeno Porte, instituído pela Lei Complementar nº 123, de 14 de dezembro de 2006. Lembramos ainda que as microempresas e empresas de pequeno porte optantes pelo Simples Nacional ficam dispensadas do pagamento das demais contribuições instituídas pela União, tais como SESI ou SESC, SENAI ou SENAC, INCRA, Salário-Educação, SEBRAE, conforme expressa previsão legal contida no art. 13, § 3º da Lei Complementar nº 123/2006: § 3º  As microempresas e empresas de pequeno porte optantes pelo Simples Nacional ficam dispensadas do pagamento das demais contribuições instituídas pela União, inclusive as contribuições para as entidades privadas de serviço social e de formação profissional vinculadas ao sistema sindical, de que trata o art. 240 da Constituição Federal, e demais entidades de serviço social autônomo. Nem todas as microempresas ou empresas de pequeno porte poderão recolher os impostos e contribuições na forma do Simples, como por exemplo, as empresas que exercem atividade de cessão ou locação de mão de obra8. As vedações ao ingresso no Simples Nacional estão previstas no art. 17 da Lei Complementar nº 123/2006. 
8 Entende-se por cessão de mão de obra a colocação à disposição da empresa contratante, em suas dependências ou nas de terceiros, de trabalhadores que realizem serviços contínuos, relacionados ou não com sua atividade fim, quaisquer que sejam a natureza e a forma de contratação, inclusive por meio de trabalho temporário na forma da Lei nº 6.019, de 3 de janeiro de 1974. (art.115 Instrução Normativa RFB nº 971, de 13 de novembro de 2009)
117
CAPÍTULO VI – COMPOSIÇÃO DA PLANILHA DE CUSTO E FORMAÇÃO DE PREÇO 
Art. 17. Não poderão recolher os impostos e contribuições na forma do Simples Nacional a microempresa ou a empresa de pequeno porte: (...) XII – que realize cessão ou locação de mão de obra; É importante ressaltar que as vedações previstas no caput do art. 17 da LC nº 123/2006 não se aplicam às pessoas jurídicas que se dediquem exclusivamente às atividades referidas nos §§ 5o-B a 5o-E do art. 18 da Lei Complementar multicitada, ou as exerçam em conjunto com outras atividades que não tenham sido objeto de vedação no mesmo caput. Não se incluem nas vedações, por exemplo, as empresas que prestam serviços de vigilância, limpeza ou conservação desde que não exerçam em conjunto com outras atividades vedadas.
LC 123/2006 – §§ 5o-B a 5o-E do art. 18 da Lei Complementar nº 123/2006 § 5º-H.  A vedação de que trata o inciso XII do caput do art. 17 desta Lei Complementar não se aplica às atividades referidas no § 5º-C deste artigo. (Incluído pela Lei Complementar nº 128, de 2008) § 5º-C.  Sem prejuízo do disposto no § 1º do art. 17 desta Lei Complementar, as atividades de prestação de serviços seguintes serão tributadas na forma do Anexo IV desta Lei Complementar, hipótese em que não estará incluída no Simples Nacional a contribuição prevista no inciso VI do caput do art. 13 desta Lei Complementar, devendo ela ser recolhida segundo a legislação prevista para os demais contribuintes ou responsáveis: (Incluído pela Lei Complementar nº 128, de 2008) (...) VI – serviço de vigilância, limpeza ou conservação. (Incluído pela Lei Complementar nº 128, de 2008)</t>
        </r>
      </text>
    </comment>
    <comment ref="G47" authorId="0">
      <text>
        <r>
          <rPr>
            <sz val="9"/>
            <color rgb="FF000000"/>
            <rFont val="Tahoma"/>
            <family val="2"/>
            <charset val="1"/>
          </rPr>
          <t>Zerar se for optante pelo simples</t>
        </r>
      </text>
    </comment>
    <comment ref="B48" authorId="0">
      <text>
        <r>
          <rPr>
            <sz val="10"/>
            <color rgb="FF000000"/>
            <rFont val="Arial"/>
            <family val="2"/>
            <charset val="1"/>
          </rPr>
          <t>Contribuição ao Serviço Nacional de Aprendizagem Industrial (SENAI) e ao Serviço Nacional de Aprendizagem Comercial (SENAC). As empresas optantes pelo Simples Nacional são isentas. Para as demais empresas com menos de 500 empregados a incidência é de 1% e para as empresas com mais de 500 empregados a incidência é de 1,2%.</t>
        </r>
      </text>
    </comment>
    <comment ref="G48" authorId="0">
      <text>
        <r>
          <rPr>
            <b/>
            <sz val="9"/>
            <color rgb="FF000000"/>
            <rFont val="Tahoma"/>
            <family val="2"/>
            <charset val="1"/>
          </rPr>
          <t>Usuário do Windo</t>
        </r>
        <r>
          <rPr>
            <sz val="9"/>
            <color rgb="FF000000"/>
            <rFont val="Tahoma"/>
            <family val="2"/>
            <charset val="1"/>
          </rPr>
          <t>Zerar se for optante pelo simples</t>
        </r>
      </text>
    </comment>
    <comment ref="B49" authorId="0">
      <text>
        <r>
          <rPr>
            <sz val="10"/>
            <color rgb="FF000000"/>
            <rFont val="Arial"/>
            <family val="2"/>
            <charset val="1"/>
          </rPr>
          <t>Contribuição ao Instituto Nacional de Colonização e Reforma Agrária. As empresas optantes pelo Simples Nacional são isentas e as demais empresas pagam um percentual de 0,2%.</t>
        </r>
      </text>
    </comment>
    <comment ref="G49" authorId="0">
      <text>
        <r>
          <rPr>
            <b/>
            <sz val="9"/>
            <color rgb="FF000000"/>
            <rFont val="Tahoma"/>
            <family val="2"/>
            <charset val="1"/>
          </rPr>
          <t>Usuário do Windows:</t>
        </r>
        <r>
          <rPr>
            <sz val="9"/>
            <color rgb="FF000000"/>
            <rFont val="Tahoma"/>
            <family val="2"/>
            <charset val="1"/>
          </rPr>
          <t>Zerar se for optante pelo simples</t>
        </r>
      </text>
    </comment>
    <comment ref="B50" authorId="0">
      <text>
        <r>
          <rPr>
            <sz val="10"/>
            <color rgb="FF000000"/>
            <rFont val="Arial"/>
            <family val="2"/>
            <charset val="1"/>
          </rPr>
          <t>Contribuição social destinada ao financiamento da educação básica nos termos da Constituição Federal à base de 2,5%. As empresas optantes pelo Simples Nacional são isentas.</t>
        </r>
      </text>
    </comment>
    <comment ref="G50" authorId="0">
      <text>
        <r>
          <rPr>
            <b/>
            <sz val="9"/>
            <color rgb="FF000000"/>
            <rFont val="Tahoma"/>
            <family val="2"/>
            <charset val="1"/>
          </rPr>
          <t>Usuário do Windows:</t>
        </r>
        <r>
          <rPr>
            <sz val="9"/>
            <color rgb="FF000000"/>
            <rFont val="Tahoma"/>
            <family val="2"/>
            <charset val="1"/>
          </rPr>
          <t>Zerar se for optante pelo simples</t>
        </r>
      </text>
    </comment>
    <comment ref="B51" authorId="0">
      <text>
        <r>
          <rPr>
            <sz val="10"/>
            <color rgb="FF000000"/>
            <rFont val="Arial"/>
            <family val="2"/>
            <charset val="1"/>
          </rPr>
          <t>O Fundo de Garantia do Tempo de Serviço (FGTS) constitui-se em um pecúlio disponibilizado quando da aposentadoria ou morte do trabalhador e representa uma garantia para a indenização do tempo de serviço nos casos de demissão imotivada. É garantido pela Constituição Federal à base de 8%.</t>
        </r>
      </text>
    </comment>
    <comment ref="B52" authorId="0">
      <text>
        <r>
          <rPr>
            <sz val="10"/>
            <color rgb="FF000000"/>
            <rFont val="Arial"/>
            <family val="2"/>
            <charset val="1"/>
          </rPr>
          <t>Contribuição destinada a custear benefícios concedidos em razão do grau de incidência de incapacidade laborativa decorrentes dos riscos ambientais do trabalho. Pode ser estabelecido em:
SEG.ACID.TRAB. FAP X RAT ( Art. 22,II, da Lei n° 8.212/91).Alíquotas do SAT em função do FAP(Decreto n° 6.042/07 e n° 6.957/09).Fap(Anexo da RESOLUÇÃO mps/cnps n° 1.316/10)=alíquota do FAPx perc. Do SAT
Esses Perecentuais devem ser conferidos pelo pregoeiro e equipe de apoio, com base na GFIP
1% quando o risco de acidentes do trabalho for considerado leve.
2% quando o risco de acidentes do trabalho for considerado médio.
3% quando o risco de acidentes do trabalho for considerado grave.</t>
        </r>
      </text>
    </comment>
    <comment ref="G52" authorId="0">
      <text>
        <r>
          <rPr>
            <b/>
            <sz val="9"/>
            <color rgb="FF000000"/>
            <rFont val="Tahoma"/>
            <family val="2"/>
            <charset val="1"/>
          </rPr>
          <t>Usuário do Windows:</t>
        </r>
        <r>
          <rPr>
            <sz val="9"/>
            <color rgb="FF000000"/>
            <rFont val="Tahoma"/>
            <family val="2"/>
            <charset val="1"/>
          </rPr>
          <t>JURISPRUDÊNCIA - TCU (Acórdão  2.554/2010 - Primeira Câmara) 
7. Com relação aos itens de custo não cotados ou cotados a menor pela empresa vencedora do certame (como o “Seguro de Acidente de Trabalho”, a “Assistência Social Familiar Sindical”, a “Assistência Social” e os benefícios indiretos concedidos pelas empresas aos empregados),</t>
        </r>
        <r>
          <rPr>
            <b/>
            <sz val="9"/>
            <color rgb="FF000000"/>
            <rFont val="Tahoma"/>
            <family val="2"/>
            <charset val="1"/>
          </rPr>
          <t>não chegam a invalidar a proposta da licitante, mas devem ser objeto de acompanhamento pelo CBPF,</t>
        </r>
        <r>
          <rPr>
            <sz val="9"/>
            <color rgb="FF000000"/>
            <rFont val="Tahoma"/>
            <family val="2"/>
            <charset val="1"/>
          </rPr>
          <t>com a verificação do cumprimento, pela contratada, de suas obrigações trabalhistas em conformidade com a legislação, de forma a resguardar a Administração de eventual responsabilização solidária</t>
        </r>
        <r>
          <rPr>
            <b/>
            <sz val="9"/>
            <color rgb="FF000000"/>
            <rFont val="Tahoma"/>
            <family val="2"/>
            <charset val="1"/>
          </rPr>
          <t>, não podendo essas obrigações importar em eventual acréscimo contratual, considerando que a empresa tem o dever de honrar sua proposta na licitação,</t>
        </r>
        <r>
          <rPr>
            <sz val="9"/>
            <color rgb="FF000000"/>
            <rFont val="Tahoma"/>
            <family val="2"/>
            <charset val="1"/>
          </rPr>
          <t>prestando os serviços contratados pelo preço acordado entre as partes</t>
        </r>
      </text>
    </comment>
    <comment ref="B53" authorId="0">
      <text>
        <r>
          <rPr>
            <sz val="10"/>
            <color rgb="FF000000"/>
            <rFont val="Arial"/>
            <family val="2"/>
            <charset val="1"/>
          </rPr>
          <t>Contribuição social repassada ao Serviço Brasileiro de Apoio à Pequena e Média Empresa (SEBRAE), destinado a custear os programas de apoio à pequena e média empresa à base de 0,6%. As empresas optantes pelo Simples Nacional são isentas.</t>
        </r>
      </text>
    </comment>
    <comment ref="G53" authorId="0">
      <text>
        <r>
          <rPr>
            <b/>
            <sz val="9"/>
            <color rgb="FF000000"/>
            <rFont val="Tahoma"/>
            <family val="2"/>
            <charset val="1"/>
          </rPr>
          <t>Usuário do Windows:</t>
        </r>
        <r>
          <rPr>
            <sz val="9"/>
            <color rgb="FF000000"/>
            <rFont val="Tahoma"/>
            <family val="2"/>
            <charset val="1"/>
          </rPr>
          <t>Zerar se for optante pelo simples</t>
        </r>
      </text>
    </comment>
    <comment ref="G60" authorId="0">
      <text>
        <r>
          <rPr>
            <sz val="10"/>
            <color rgb="FF000000"/>
            <rFont val="Arial"/>
            <family val="2"/>
            <charset val="1"/>
          </rPr>
          <t>Pode variar conforme CCT. Sempre verificar.</t>
        </r>
      </text>
    </comment>
    <comment ref="B74" authorId="0">
      <text>
        <r>
          <rPr>
            <b/>
            <sz val="9"/>
            <color rgb="FF000000"/>
            <rFont val="Tahoma"/>
            <family val="2"/>
            <charset val="1"/>
          </rPr>
          <t>Usuário do Windows:</t>
        </r>
        <r>
          <rPr>
            <sz val="9"/>
            <color rgb="FF000000"/>
            <rFont val="Tahoma"/>
            <family val="2"/>
            <charset val="1"/>
          </rPr>
          <t>FUNDAMENTAÇÃO LEGAL - Constituição Federal de 1988 (Art. 7°, inciso XXI) - CLT (Art. 477, art. 487 a 491) - Observação (1) - Aviso Prévio Indenizado – Estudos CNJ – Resolução 98/2009  Aviso Prévio indenizado - 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((1/12)x 0,05) x 100 =0,42%.</t>
        </r>
      </text>
    </comment>
    <comment ref="B75" authorId="0">
      <text>
        <r>
          <rPr>
            <b/>
            <sz val="9"/>
            <color rgb="FF000000"/>
            <rFont val="Tahoma"/>
            <family val="2"/>
            <charset val="1"/>
          </rPr>
          <t>Usuário do Windows:</t>
        </r>
        <r>
          <rPr>
            <sz val="9"/>
            <color rgb="FF000000"/>
            <rFont val="Tahoma"/>
            <family val="2"/>
            <charset val="1"/>
          </rPr>
          <t>aplicar o percentual do FGTS sobre o Aviso Prévio Indenizado.</t>
        </r>
        <r>
          <rPr>
            <b/>
            <sz val="9"/>
            <color rgb="FF000000"/>
            <rFont val="Tahoma"/>
            <family val="2"/>
            <charset val="1"/>
          </rPr>
          <t>Ex 8% X 0,42% = 0,03%</t>
        </r>
      </text>
    </comment>
    <comment ref="B76" authorId="0">
      <text>
        <r>
          <rPr>
            <b/>
            <sz val="9"/>
            <color rgb="FF000000"/>
            <rFont val="Tahoma"/>
            <family val="2"/>
            <charset val="1"/>
          </rPr>
          <t>Usuário do Windows:</t>
        </r>
        <r>
          <rPr>
            <sz val="9"/>
            <color rgb="FF000000"/>
            <rFont val="Tahoma"/>
            <family val="2"/>
            <charset val="1"/>
          </rPr>
          <t>FUNDAMENTAÇÃO LEGAL - Jurisprudência - TCU (Acórdão 2.217/2010 – Plenário - vide apêndice pág. 52)
49 Multa do FGTS do aviso prévio indenizado: valor da multa do FGTS indenizado (40%) + contribuição social sobre o FGTS (10%), que incide sobre a alíquota do FGTS (8%) aplicado sobre o custo de referência do aviso prévio indenizado.
 FUNDAMENTAÇÃO LEGAL - Lei nº 8.036, de 11 de maio de 1990 (Art. 18 § 1º) com redação dada pela Lei nº 9.491, de 9 de setembro de 1997. - Lei Complementar nº 110, de 29 de junho de 2001. (Art. 1°) - Observação (2) -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0,08 x 0,5 x 0,9 x (1 + 5/56 + 5/56 + 1/3 * 5/56) = 4,35%.</t>
        </r>
      </text>
    </comment>
    <comment ref="G76" authorId="0">
      <text>
        <r>
          <rPr>
            <b/>
            <sz val="10"/>
            <color rgb="FF000000"/>
            <rFont val="Arial"/>
            <family val="2"/>
            <charset val="1"/>
          </rPr>
          <t>1°- Não havendo conta vinculada o valor de referência estabelecido no Manual de preenchimento de planilhas do MPOG é de 4,35% APT+API.
FUNDAMENTAÇÃO LEGAL -</t>
        </r>
        <r>
          <rPr>
            <sz val="10"/>
            <color rgb="FF000000"/>
            <rFont val="Arial"/>
            <family val="2"/>
            <charset val="1"/>
          </rPr>
          <t>Lei nº 8.036, de 11 de maio de 1990 (Art. 18 § 1º) com redação dada pela Lei nº 9.491, de 9 de setembro de 1997. - Lei Complementar nº 110, de 29 de junho de 2001. (Art. 1°) -Aviso Prévio Indenizado – Estudos CNJ – Resolução 98/2009 Multa FGTS - Rescisão sem Justa Causa: A Lei Complementar nº 110, de 29 de junho de 2001, determina multa de 50%, da soma dos depósitos do FGTS, no caso de rescisão sem justa causa. Considerando que 10% dos empregados pedem contas, essa penalidade recai sobre os 90% remanescentes.Considerando o pagamento da multa para os valores depositados relativos a salários, férias e 13º salário o cálculo dessa provisão corresponde a: 0,08 x 0,5 x 0,9 x (1 + 5/56 + 5/56 + 1/3 * 5/56) = 4,35%.Onde 0,08 Corresponde ao % dop FGTS;  0,5 é os 50% da multa FGTS ; 0,9 corresponde é o percentual de funcionários que são demitidos sem justa causa;( 1 representa uma remuneração; 5/56 representa 5 meses de férias que um funcionário dentro de um periodo de 56 meses este raciocionio vale para férias e 13° e por fim 1/3 de 5/56 que é um terço constitucional de féria).
---------------------------------------------------------------------------------------------------------------------
2° Quando for exigido conta vinculada :Conforme orientações do MPOG, Quando houver conta vinculada, tanto para o Aviso Prévio Trabalhado quanto para o Aviso Prévio Indenizado, a porcentagem que irá incidir é de 5% soma dos dois avisos (API+APT) sobre o custo de referência.
E também foi orientado que está correto o raciocínio de ponderar os 5% entre o API e o APT, não precisando ser exatamente 50% pra cada. Isso dependerá das características intrínsecas de cada empresa e tipo de serviço, podendo ser definido pelo fornecedor desde que os 2 itens fechem em 5% no caso de ter conta vinculada.</t>
        </r>
      </text>
    </comment>
    <comment ref="B77" authorId="0">
      <text>
        <r>
          <rPr>
            <b/>
            <sz val="9"/>
            <color rgb="FF000000"/>
            <rFont val="Tahoma"/>
            <family val="2"/>
            <charset val="1"/>
          </rPr>
          <t>Usuário do Windows:</t>
        </r>
        <r>
          <rPr>
            <sz val="9"/>
            <color rgb="FF000000"/>
            <rFont val="Tahoma"/>
            <family val="2"/>
            <charset val="1"/>
          </rPr>
          <t>[(1 salário integral / 30 dias) x 7 dias] / 12 meses = 1,94% é o índice.Acórdão 1186/2017 Plenário (Auditoria, Relator Ministro-Substituto Augusto Sherman)
Licitação. Orçamento estimativo. Encargos sociais. Aviso prévio. Terceirização. Limite máximo. Prorrogação de contrato.
Nas licitações para contratação de mão de obra terceirizada, a Administração deve estabelecer na minuta do contrato que a parcela mensal a título de aviso prévio trabalhado será no percentualmáximo de 1,94% no primeiro ano, e, em caso de prorrogação do contrato, o percentual máximo dessa parcela será de0,194% a cada ano de prorrogação, a ser incluído por ocasião da formulação do aditivo da prorrogação do contrato, conforme a Lei 12.506/2011.</t>
        </r>
      </text>
    </comment>
    <comment ref="G83" authorId="0">
      <text>
        <r>
          <rPr>
            <sz val="10"/>
            <color rgb="FF000000"/>
            <rFont val="Arial"/>
            <family val="2"/>
            <charset val="1"/>
          </rPr>
          <t>Opnião Edilson:
A IN 05/2017, trouxe uma novidade com relação as férias, antes tinhamos calculado separado neste campo o %  das férias e em outro campo o % do (1/3) terço constitucional que no cálculo do CNJ seria 12,10%.
Mas  agora  a IN 05/2017, trouxe no submódulo 2.1 as férias e o 1/3 juntos, e repetiu o item  férias mais uma vez no Módulo 4 - como Custo de Reposição do Profissional Ausente.
Tenho visto alguns colocarem novamente o percentual de 12,10% ou 11,11%, o que no meu ponto está redondamente errado.
 O Texto da IN 05/2017 trouxe o seguinte texto:
Nota: As alíneas “A” a “F” referem-se somente ao custo que será pago ao repositor pelos dias
trabalhados</t>
        </r>
        <r>
          <rPr>
            <b/>
            <u/>
            <sz val="10"/>
            <color rgb="FF000000"/>
            <rFont val="Arial"/>
            <family val="2"/>
            <charset val="1"/>
          </rPr>
          <t>quando da necessidade de substituir</t>
        </r>
        <r>
          <rPr>
            <sz val="10"/>
            <color rgb="FF000000"/>
            <rFont val="Arial"/>
            <family val="2"/>
            <charset val="1"/>
          </rPr>
          <t>a mão de obra alocada na prestação do serviço.
Com base neste texto, até que saia o manual de preenchimento da planilha existem 2 opções:
1° Deixar em Branco: já que é novo e o valor é irrisório.
2° Calcular o percentual das férias+1 /3  + 13° salário e dividir por 12 e os seus reflexos que já seram automaticamente cáculados na letra F ( incidencia submodulo 2.1).</t>
        </r>
      </text>
    </comment>
    <comment ref="F84" authorId="0">
      <text>
        <r>
          <rPr>
            <b/>
            <sz val="9"/>
            <color rgb="FF000000"/>
            <rFont val="Tahoma"/>
            <family val="2"/>
            <charset val="1"/>
          </rPr>
          <t>Usuário do Windows:
CUSTO NÃO RENOVÁVEL :</t>
        </r>
        <r>
          <rPr>
            <sz val="9"/>
            <color rgb="FF000000"/>
            <rFont val="Tahoma"/>
            <family val="2"/>
            <charset val="1"/>
          </rPr>
          <t>VALE LEMBRAR QUE POR OCASIÃO DAS PRORROGAÇÕES DEVE SE VERIFICAR SE ESSE VALOR PROVISIONADO FOI UTILIZADO, SE NÃO FOR OU FOR UTILIZADO EM PARTES, DEVE SER RETIRADO OU COLOCADO PROPORCIONALMENTE O % UTILIZADO.</t>
        </r>
        <r>
          <rPr>
            <b/>
            <sz val="9"/>
            <color rgb="FF000000"/>
            <rFont val="Tahoma"/>
            <family val="2"/>
            <charset val="1"/>
          </rPr>
          <t>(O RACIOCÍNIO VALE PARA TODOS OS ITENS DESTA TABELA DO SUBMÓDULO 4.1)</t>
        </r>
      </text>
    </comment>
    <comment ref="G84" authorId="0">
      <text>
        <r>
          <rPr>
            <sz val="10"/>
            <color rgb="FF000000"/>
            <rFont val="Arial"/>
            <family val="2"/>
            <charset val="1"/>
          </rPr>
          <t>Ausências previstas na legislação vigente que é composta por um conjunto de casos em que o funcionário pode se ausentar sem perda da remuneração.
Considerando que o empregado tenha apenas uma falta legal durante o período de 1 ano, temos:
Cálculo:
1/360 = 0,002777 = 0,27%
Esse valor pode variar conforme dados estatísticos da empresa.</t>
        </r>
      </text>
    </comment>
    <comment ref="G85" authorId="0">
      <text>
        <r>
          <rPr>
            <sz val="10"/>
            <color rgb="FF000000"/>
            <rFont val="Arial"/>
            <family val="2"/>
            <charset val="1"/>
          </rPr>
          <t>Concede ao empregado o direito de ausentar-se do serviço por cinco dias quando do nascimento de filho. De acordo com o IBGE, nascem filhos de 1,5% dos trabalhadores no período de um ano. Dessa forma a provisão para este item corresponde a:
((5/30)/12) x 0,015 x 100 = 0,02%
Esse valor pode variar conforme dados estatísticos da empresa.</t>
        </r>
      </text>
    </comment>
    <comment ref="F86" authorId="0">
      <text>
        <r>
          <rPr>
            <b/>
            <sz val="9"/>
            <color indexed="81"/>
            <rFont val="Tahoma"/>
            <family val="2"/>
          </rPr>
          <t>UFERSA:</t>
        </r>
        <r>
          <rPr>
            <sz val="9"/>
            <color indexed="81"/>
            <rFont val="Tahoma"/>
            <family val="2"/>
          </rPr>
          <t xml:space="preserve">
O auxílio-acidente é o afastamento por mais de 15 dias do trabalho em
virtude de acidentes no exercício da atividade profissional, ou doenças adquiridas ou desencadeadas pelo exercício do trabalho ou das condições em que este é realizado e com ele se relacione diretamente. O custo estimado nessa rubrica corresponde apenas aos primeiros 15 dias, o qual é obrigação da empresa a cobertura do mesmo, sendo após 15 dias, o benefício será coberto pela Previdência Social. O percentual de 0,06% é igual ao número de dias cobertos pela empresa em um mês dentro de um ano multiplicado por 1,33%  conforme  Anuário Estatístico de Acidentes do Trabalho-2016(AEAT/INSS2016)(http://sa.previdencia.gov.br/site/2018/04/AEAT-2016.pdf). 
</t>
        </r>
      </text>
    </comment>
    <comment ref="G86" authorId="0">
      <text>
        <r>
          <rPr>
            <sz val="10"/>
            <color rgb="FF000000"/>
            <rFont val="Arial"/>
            <family val="2"/>
            <charset val="1"/>
          </rPr>
          <t>Valor do custo referente aos 15 primeiros dias em que o empregado encontra-se afastado por acidente de trabalho e a empresa contratada tem o dever de remunerá-lo. Após esse período o ônus passa a ser do INSS. De acordo com os números mais recentes apresentados pelo Ministério da Previdência e Assistência Social, baseados em informações prestadas pelos empregadores, por meio de GFIP, 0,78% dos empregados se acidentam no ano. Assim, a provisão corresponde a:
((15/30)/12) x 0,0078 x 100 = 0,03%
Esse valor pode variar conforme dados estatísticos da empresa.</t>
        </r>
      </text>
    </comment>
    <comment ref="B88" authorId="0">
      <text>
        <r>
          <rPr>
            <b/>
            <sz val="9"/>
            <color rgb="FF000000"/>
            <rFont val="Tahoma"/>
            <family val="2"/>
            <charset val="1"/>
          </rPr>
          <t>Usuário do Windows:</t>
        </r>
        <r>
          <rPr>
            <sz val="9"/>
            <color rgb="FF000000"/>
            <rFont val="Tahoma"/>
            <family val="2"/>
            <charset val="1"/>
          </rPr>
          <t>Esse item (Ausência por doença), foi exlcuido do modelo de tabela da IN05/2017, mas não foi dito o motivo, nem mesmo se deveria ser computado por exemplo com o item Ausências Legais,</t>
        </r>
        <r>
          <rPr>
            <b/>
            <sz val="9"/>
            <color rgb="FF000000"/>
            <rFont val="Tahoma"/>
            <family val="2"/>
            <charset val="1"/>
          </rPr>
          <t>enquanto não sai o manual de prenchimento de planilha</t>
        </r>
        <r>
          <rPr>
            <sz val="9"/>
            <color rgb="FF000000"/>
            <rFont val="Tahoma"/>
            <family val="2"/>
            <charset val="1"/>
          </rPr>
          <t>prometido pelo Ministério do Planejamento acho prudente continuar usando o percentual por se tratar do mais impactante na planilha de custos.</t>
        </r>
      </text>
    </comment>
    <comment ref="G88" authorId="0">
      <text>
        <r>
          <rPr>
            <sz val="10"/>
            <color rgb="FF000000"/>
            <rFont val="Arial"/>
            <family val="2"/>
            <charset val="1"/>
          </rPr>
          <t>Esta parcela refere-se aos dias em que o empregado fica doente e a contratada deve providenciar sua substituição. Entendemos que deva ser adotado 5,96 dias, conforme consta no memorial de cálculo encaminhado pelo MP, devendo-se converter esses dias em mês e depois dividi-lo pelo número de meses no ano. (Acórdão 1753/2008 – Plenário TCU)
Cálculo:
(5,96/30)/12 x 100 = 1,66%;
Esse valor pode variar conforme dados estatísticos da empresa.</t>
        </r>
      </text>
    </comment>
    <comment ref="B94" authorId="0">
      <text>
        <r>
          <rPr>
            <b/>
            <sz val="9"/>
            <color rgb="FF000000"/>
            <rFont val="Tahoma"/>
            <family val="2"/>
            <charset val="1"/>
          </rPr>
          <t>Usuário do Windows:</t>
        </r>
        <r>
          <rPr>
            <sz val="9"/>
            <color rgb="FF000000"/>
            <rFont val="Tahoma"/>
            <family val="2"/>
            <charset val="1"/>
          </rPr>
          <t>Texto extraído da IN 05/2017 
Nota: Quando houver a necessidade de reposição de um empregado durante sua ausência nos casos de intervalo para repouso ou alimentação deve-se contemplar o Submódulo 4.2.</t>
        </r>
      </text>
    </comment>
    <comment ref="B108" authorId="0">
      <text>
        <r>
          <rPr>
            <b/>
            <sz val="9"/>
            <color rgb="FF000000"/>
            <rFont val="Tahoma"/>
            <family val="2"/>
            <charset val="1"/>
          </rPr>
          <t>Usuário do Windows:</t>
        </r>
        <r>
          <rPr>
            <sz val="9"/>
            <color rgb="FF000000"/>
            <rFont val="Tahoma"/>
            <family val="2"/>
            <charset val="1"/>
          </rPr>
          <t> Definição
Correspondem aos dispêndios relativos aos custos indiretos, tributos e lucros. Na metodologia de cálculo dos valores limites é denominado CITL.</t>
        </r>
      </text>
    </comment>
    <comment ref="F109" authorId="0">
      <text>
        <r>
          <rPr>
            <b/>
            <sz val="9"/>
            <color rgb="FF000000"/>
            <rFont val="Tahoma"/>
            <family val="2"/>
            <charset val="1"/>
          </rPr>
          <t>Usuário do Windows:
Texto extraído do Manual de preenchimento de Planilha MPOG 2011</t>
        </r>
        <r>
          <rPr>
            <sz val="9"/>
            <color rgb="FF000000"/>
            <rFont val="Tahoma"/>
            <family val="2"/>
            <charset val="1"/>
          </rPr>
          <t>Nota Explicativa: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t>
        </r>
        <r>
          <rPr>
            <b/>
            <sz val="9"/>
            <color rgb="FF000000"/>
            <rFont val="Tahoma"/>
            <family val="2"/>
            <charset val="1"/>
          </rPr>
          <t>Observação (1) -  No cálculo dos valores limites para os serviços de vigilância e limpeza foram estabelecidos os percentuais de 6% e 3% respectivamente</t>
        </r>
        <r>
          <rPr>
            <sz val="9"/>
            <color rgb="FF000000"/>
            <rFont val="Tahoma"/>
            <family val="2"/>
            <charset val="1"/>
          </rPr>
          <t>. Os custos indiretos são calculados mediante incidência daqueles percentuais sobre o somatório da remuneração, benefícios mensais e diários, insumos diversos, encargos sociais e trabalhistas.</t>
        </r>
        <r>
          <rPr>
            <b/>
            <sz val="12"/>
            <color rgb="FFFF0000"/>
            <rFont val="Tahoma"/>
            <family val="2"/>
            <charset val="1"/>
          </rPr>
          <t>Na verdade o esse texto traz arredondamentos, sendo que a Margem de lucro definida em estudo na Caderno de Limpeza do MPOG 2014 é</t>
        </r>
        <r>
          <rPr>
            <b/>
            <sz val="12"/>
            <color rgb="FF000000"/>
            <rFont val="Tahoma"/>
            <family val="2"/>
            <charset val="1"/>
          </rPr>
          <t>de 6,79% para Lucro e 3% para Custos Indiretos</t>
        </r>
        <r>
          <rPr>
            <b/>
            <sz val="12"/>
            <color rgb="FFFF0000"/>
            <rFont val="Tahoma"/>
            <family val="2"/>
            <charset val="1"/>
          </rPr>
          <t>, para os serviços de Vigilância e limpeza</t>
        </r>
        <r>
          <rPr>
            <sz val="9"/>
            <color rgb="FF000000"/>
            <rFont val="Tahoma"/>
            <family val="2"/>
            <charset val="1"/>
          </rPr>
          <t>________________________________________________________________________________________________________________</t>
        </r>
        <r>
          <rPr>
            <b/>
            <sz val="9"/>
            <color rgb="FF000000"/>
            <rFont val="Tahoma"/>
            <family val="2"/>
            <charset val="1"/>
          </rPr>
          <t>IN nº 05/17 – anexo vii-a</t>
        </r>
        <r>
          <rPr>
            <sz val="9"/>
            <color rgb="FF000000"/>
            <rFont val="Tahoma"/>
            <family val="2"/>
            <charset val="1"/>
          </rPr>
          <t>9.2  Consideram-se preços manifestamente inexeqüíveis aqueles que, comprovadamente, forem insuficientes para a cobertura dos custos decorrentes da contratação pretendida.
9.3 A inexeqüibilidade dos valores referentes a itens isolados da planilha de custos  e formação de preços não caracteriza motivo suficiente para a desclassificação da proposta, , desde que não contrariem exigências legais.
9.4 Se houver indícios de inexequibilidade da proposta de preço, ou em caso da necessidade de esclarecimentos complementares, poderá ser efetuada diligência, na forma do § 3° do art. 43 da Lei n° 8.666, de 1993, para efeito de comprovação de sua exequibilidade, podendo ser adotado, dentre outros, os seguintes procedimentos:
questionamentos junto à proponente para a apresentação de justificativas e comprovações em relação aos custos com indícios de inexequibilidade;verificação de Acordos, Convenções ou Dissídios Coletivos de Trabalho;levantamento de informações junto ao Ministério do Trabalho; consultas a entidades ou conselhos de classe, sindicatos ou similares; pesquisas em órgãos públicos ou empresas privadas verificação de outros contratos que o proponente mantenha com a Administração ou com a iniciativa privada;pesquisa de preço com fornecedores dos insumos utilizados, tais como: atacadistas, lojas de suprimentos,supermercados e fabricantes;verificação de notas fiscais dos produtos adquiridos pelo proponente;
levantamento de indicadores salariais ou trabalhistas publicados por órgãos de pesquisa;estudos setoriais;consultas às Fazendas Federal, Distrital, Estadual ou Municipal; eanálise de soluções técnicas escolhidas e/ou condições excepcionalmente favoráveis que o proponente disponha para a prestação dos serviços.
9.5 Qualquer interessado poderá requerer que se realizem diligências para aferir a exequibilidade e a legalidade das propostas, devendo apresentar as provas ou os indícios que fundamentam o pedido;
9.6 Quando o licitante apresentar</t>
        </r>
        <r>
          <rPr>
            <b/>
            <sz val="9"/>
            <color rgb="FF000000"/>
            <rFont val="Tahoma"/>
            <family val="2"/>
            <charset val="1"/>
          </rPr>
          <t>preço final inferior a 30% da média dos preços ofertados</t>
        </r>
        <r>
          <rPr>
            <sz val="9"/>
            <color rgb="FF000000"/>
            <rFont val="Tahoma"/>
            <family val="2"/>
            <charset val="1"/>
          </rPr>
          <t>para o mesmo item, e a inexequibilidade da proposta não for flagrante e evidente pela análise da planilha de custos e formação de preços,</t>
        </r>
        <r>
          <rPr>
            <b/>
            <sz val="9"/>
            <color rgb="FF000000"/>
            <rFont val="Tahoma"/>
            <family val="2"/>
            <charset val="1"/>
          </rPr>
          <t>não sendo possível a sua imediata desclassificaçã</t>
        </r>
        <r>
          <rPr>
            <sz val="9"/>
            <color rgb="FF000000"/>
            <rFont val="Tahoma"/>
            <family val="2"/>
            <charset val="1"/>
          </rPr>
          <t>o, será obrigatória a realização de diligências para aferir a legalidade e exequibilidade da proposta.
________________________________________________________________________________________________________________</t>
        </r>
        <r>
          <rPr>
            <b/>
            <sz val="9"/>
            <color rgb="FF000000"/>
            <rFont val="Tahoma"/>
            <family val="2"/>
            <charset val="1"/>
          </rPr>
          <t>TCU –Acórdão nº 1.214/2013 – Plenário
III.H percentuais mínimos aceitáveis para encargos sociais e ldi</t>
        </r>
        <r>
          <rPr>
            <sz val="9"/>
            <color rgb="FF000000"/>
            <rFont val="Tahoma"/>
            <family val="2"/>
            <charset val="1"/>
          </rPr>
          <t>219. Do mesmo modo, lucro, como se sabe, pode ser maximizado com uma boa gestão de mão de obra, mas não se deve abrir mão de um mínimo aceitável, pois não é crível que prestadores de serviços estejam dispostos a trabalharem de graça para o erário. Não fixar lucro mínimo é um incentivo para que as empresas avancem sobre outras verbas, como direitos trabalhistas, tributos e contribuições compulsórias, como tem sido praxe.
220. Também as despesas administrativas, devem ser objeto de análise pela administração, pois não é razoável que a empresa não possua esse gasto. No entanto, é aceitável que existam justificativas para reduzí-lo ou eliminá-lo, por exemplo, que a empresa administre muitos contratos, ou que se trate de uma empresa familiar, mas para isso a empresa necessite apresenta-las.
_______________________________________________________________________________________________________________</t>
        </r>
        <r>
          <rPr>
            <b/>
            <sz val="9"/>
            <color rgb="FF000000"/>
            <rFont val="Tahoma"/>
            <family val="2"/>
            <charset val="1"/>
          </rPr>
          <t>Mas em outro acordão o TCU definiu que  os % são livres para serem definidos por cada fornecedor:
(Acórdão 325/2007-TCU-Plenário).Não há vedação legalà atuação, por parte de empresas contratadas pela Administração Pública Federal,sem margem de lucro ou com margem de lucro mínima, pois tal fato depende da estratégia comercial da empresa e não conduz, necessariamente, à inexecução da proposta.
___________________________________________________________________________________________________Outro Acórdão que parece trazer certa solução, estabelece que os percentuais mínimos devem ser estabelecidos em Edital.A desclassificação de proposta por inexequibilidade deve ser objetivamente demonstrada, a partir de critérios previamente publicados (Acórdãos 2.528/2012 e 1.092/2013, ambos do Plenário).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“(…)os editais deveriam consignar expressamente as condições mínimas para que as propostas sejam consideradas exequíveis, proibindo propostas com lucro e despesas administrativas iguais a zero,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proposta.”________________________________________________________________________________________________________________</t>
        </r>
      </text>
    </comment>
    <comment ref="F110" authorId="0">
      <text>
        <r>
          <rPr>
            <sz val="10"/>
            <color rgb="FF000000"/>
            <rFont val="Arial"/>
            <family val="2"/>
            <charset val="1"/>
          </rPr>
          <t>(Acórdão 325/2007-TCU-Plenário).</t>
        </r>
        <r>
          <rPr>
            <b/>
            <sz val="10"/>
            <color rgb="FF000000"/>
            <rFont val="Arial"/>
            <family val="2"/>
            <charset val="1"/>
          </rPr>
          <t>Não há vedação legal</t>
        </r>
        <r>
          <rPr>
            <sz val="10"/>
            <color rgb="FF000000"/>
            <rFont val="Arial"/>
            <family val="2"/>
            <charset val="1"/>
          </rPr>
          <t>à atuação, por parte de empresas contratadas pela Administração Pública Federal,</t>
        </r>
        <r>
          <rPr>
            <b/>
            <sz val="10"/>
            <color rgb="FF000000"/>
            <rFont val="Arial"/>
            <family val="2"/>
            <charset val="1"/>
          </rPr>
          <t>sem margem de lucro ou com margem de lucro mínima</t>
        </r>
        <r>
          <rPr>
            <sz val="10"/>
            <color rgb="FF000000"/>
            <rFont val="Arial"/>
            <family val="2"/>
            <charset val="1"/>
          </rPr>
          <t>, pois tal fato depende da estratégia comercial da empresa e não conduz, necessariamente, à inexecução da proposta
2. A desclassificação de proposta por inexequibilidade deve ser objetivamente demonstrada, a partir de critérios previamente publicados (Acórdãos 2.528/2012 e 1.092/2013, ambos do Plenário)
------------------------------------------------------------------------------------------------------------------------------------------
Mas em outro acórdão o TCU deliberou o seguinte:
Vale destacar que a questão foi abordada no Acórdão nº 1.214/13-Plenário, em sede de representação formulada a partir de trabalho realizado por grupo de estudos, constituído com o objetivo de apresentar proposições de melhorias nos procedimentos relativos à terceirização de serviços continuados na Administração Pública Federal. Um dos problemas apontados naquela ocasião foi justamente a dificuldade enfrentada pela Administração no exame de exequibilidade das propostas, em razão da ausência de parâmetros seguros de análise.
De acordo coma conclusão do grupo, “(…)</t>
        </r>
        <r>
          <rPr>
            <b/>
            <sz val="10"/>
            <color rgb="FF000000"/>
            <rFont val="Arial"/>
            <family val="2"/>
            <charset val="1"/>
          </rPr>
          <t>os editais deveriam consignar expressamente as condições mínimas para que as propostas sejam consideradas exequíveis, proibindo propostas com lucro e despesas administrativas iguais a zero</t>
        </r>
        <r>
          <rPr>
            <sz val="10"/>
            <color rgb="FF000000"/>
            <rFont val="Arial"/>
            <family val="2"/>
            <charset val="1"/>
          </rPr>
          <t>, entre outros, em razão de esse percentual englobar os impostos e contribuições não repercutíveis (IR, CSLL). Registre-se que o grupo não determinou quais seriam as condições mínimas ideais, de modo que deverá ser realizado estudo para determiná-las e, assim, possibilitar a implementação dessa proposta.”
------------------------------------------------------------------------------------------------------------------------------------------</t>
        </r>
        <r>
          <rPr>
            <b/>
            <sz val="10"/>
            <color rgb="FFFF0000"/>
            <rFont val="Arial"/>
            <family val="2"/>
            <charset val="1"/>
          </rPr>
          <t>Conclusão:
Melhor solução, estabelecer nos Editais com base em estudos percentuais minímos de lucros e custos indiretos</t>
        </r>
      </text>
    </comment>
    <comment ref="G113"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PIS (PRESUMIDO).</t>
        </r>
      </text>
    </comment>
    <comment ref="G114" authorId="0">
      <text>
        <r>
          <rPr>
            <sz val="10"/>
            <color rgb="FF000000"/>
            <rFont val="Arial"/>
            <family val="2"/>
            <charset val="1"/>
          </rPr>
          <t>Empresas Lucro Presumido:
PIS: 0,65% / COFINS: 3,00%
Empresas Lucro Real:
PIS: 1,65% / COFINS: 7,60%
Para as empresas optantes pelo Simples Nacional, a tributação varia conforme o faturamento mensal.
Soma-se os módulo 1,2,3,4,5, bem como os Custos Indiretos e o Lucro. Em seguida divide-se pelo Fator de Divisão, conforme a tributação aplicada (presumido,real,SIMPLES). Dessa forma, encontra-se o faturamento o qual incidirá a alíquota do COFINS (PRESUMIDO).</t>
        </r>
      </text>
    </comment>
    <comment ref="G116" authorId="0">
      <text>
        <r>
          <rPr>
            <sz val="10"/>
            <color rgb="FF000000"/>
            <rFont val="Arial"/>
            <family val="2"/>
            <charset val="1"/>
          </rPr>
          <t>SANTOS DUMONT 3% (PODE VARIAR CONFORME MUNICÍPIO)
ALÍQUOTAS  SIMPLES, CONFORME TABELA A SEGUIR:
Antigo Anexo III do Simples Nacional (alterada em 2018)
Receita Bruta em 12 meses (em R$)	Alíquota Total	IRPJ	CSLL	COFINS	PIS	CPP	ISS
De R$ 0,00 a R$ 180.000,00            	6,00%	0,00%	0,00%	0,00%	0,00%	4,00%	2,00%
De R$ 180.000,01 a R$ 360.000,00 	8,21%	0,00%	0,00%	1,42%	0,00%	4,00%	2,79%
De R$ 360.000,01 a R$ 540.000,00 	10,26%	0,48%	0,43%	1,43%	0,35%	4,07%	3,50%
De R$ 540.000,01 a R$ 720.000,00 	11,31%	0,53%	0,53%	1,56%	0,38%	4,47%	3,84%
De R$ 720.000,01 a R$ 900.000,00 	11,40%	0,53%	0,52%	1,58%	0,38%	4,52%	3,87%
De R$ 900.000,01 a R$ 1.080.000,00 	12,42%	0,57%	0,57%	1,73%	0,40%	4,92%	4,23%
De R$ 1.080.000,01 a R$ 1.260.000,00 	12,54%	0,59%	0,56%	1,74%	0,42%	4,97%	4,26%
De R$ 1.260.000,01 a R$ 1.440.000,00 	12,68%	0,59%	0,57%	1,76%	0,42%	5,03%	4,31%
De R$ 1.440.000,01 a R$ 1.620.000,00 	13,55%	0,63%	0,61%	1,88%	0,45%	5,37%	4,61%
De R$ 1.620.000,01 a R$ 1.800.000,00 	13,68%	0,63%	0,64%	1,89%	0,45%	5,42%	4,65%
De R$ 1.800.000,01 a R$ 1.980.000,00 	14,93%	0,69%	0,69%	2,07%	0,50%	5,98%	5,00%
De R$ 1.980.000,01 a R$ 2.160.000,00 	15,06%	0,69%	0,69%	2,09%	0,50%	6,09%	5,00%
De R$ 2.160.000,01 a R$ 2.340.000,00 	15,20%	0,71%	0,70%	2,10%	0,50%	6,19%	5,00%
De R$ 2.340.000,01 a R$ 2.520.000,00 	15,35%	0,71%	0,70%	2,13%	0,51%	6,30%	5,00%
De R$ 2.520.000,01 a R$ 2.700.000,00 	15,48%	0,72%	0,70%	2,15%	0,51%	6,40%	5,00%
De R$ 2.700.000,01 a R$ 2.880.000,00 	16,85%	0,78%	0,76%	2,34%	0,56%	7,41%	5,00%
De R$ 2.880.000,01 a R$ 3.060.000,00 	16,98%	0,78%	0,78%	2,36%	0,56%	7,50%	5,00%
De R$ 3.060.000,01 a R$ 3.240.000,00 	17,13%	0,80%	0,79%	2,37%	0,57%	7,60%	5,00%
De R$ 3.240.000,01 a R$ 3.420.000,00 	17,27%	0,80%	0,79%	2,40%	0,57%	7,71%	5,00%
De R$ 3.420.000,01 a R$ 3.600.000,00 	17,42%	0,81%	0,79%	2,42%	0,57%	7,83%	5,00%</t>
        </r>
        <r>
          <rPr>
            <b/>
            <sz val="10"/>
            <color rgb="FF000000"/>
            <rFont val="Arial"/>
            <family val="2"/>
            <charset val="1"/>
          </rPr>
          <t>É aconselhável buscar auxilio do setor contábil do órgão para aferição dos tributos.</t>
        </r>
      </text>
    </comment>
    <comment ref="B133" authorId="0">
      <text>
        <r>
          <rPr>
            <sz val="10"/>
            <color rgb="FF000000"/>
            <rFont val="Arial"/>
            <family val="2"/>
            <charset val="1"/>
          </rPr>
          <t>Serviços de Limpeza devem usar o Quadro 6 da Planilha modelo da IN  05/2017 ( esta planilha já está configurada na aba por M²).
Serviços de Vigilância devem usar o quadro 5 da  da Planilha modelo da IN  05/2017</t>
        </r>
      </text>
    </comment>
  </commentList>
</comments>
</file>

<file path=xl/sharedStrings.xml><?xml version="1.0" encoding="utf-8"?>
<sst xmlns="http://schemas.openxmlformats.org/spreadsheetml/2006/main" count="1646" uniqueCount="236">
  <si>
    <t>NOME DA EMPRESA:</t>
  </si>
  <si>
    <t>XXXXXXXXXXX</t>
  </si>
  <si>
    <t>DATA DA PROPOSTA</t>
  </si>
  <si>
    <t>Dados do Processo/ licitação</t>
  </si>
  <si>
    <t>A</t>
  </si>
  <si>
    <t>Número do Processo</t>
  </si>
  <si>
    <t>AS CÉLULAS EM VERMELHO ESTÃO LIBERADAS PARA ALTERAÇÃO PELO</t>
  </si>
  <si>
    <t>B</t>
  </si>
  <si>
    <t>Licitação Número- (Pregão eletrônico)</t>
  </si>
  <si>
    <t>C</t>
  </si>
  <si>
    <t>data e hora da realização do certame</t>
  </si>
  <si>
    <t>Dia XX/XX/2017 às XX:XX</t>
  </si>
  <si>
    <t>Descriminação dos serviços</t>
  </si>
  <si>
    <t>Data de apresentação da proposta</t>
  </si>
  <si>
    <t>________/______/________</t>
  </si>
  <si>
    <t>Município/UF</t>
  </si>
  <si>
    <t>Ano Acordo, Conv. ou Sent. Normat. Dis. Coletivo</t>
  </si>
  <si>
    <t>D</t>
  </si>
  <si>
    <r>
      <rPr>
        <sz val="12"/>
        <rFont val="Arial"/>
        <family val="2"/>
        <charset val="1"/>
      </rPr>
      <t>N</t>
    </r>
    <r>
      <rPr>
        <strike/>
        <sz val="12"/>
        <rFont val="Arial"/>
        <family val="2"/>
        <charset val="1"/>
      </rPr>
      <t>º</t>
    </r>
    <r>
      <rPr>
        <sz val="12"/>
        <rFont val="Arial"/>
        <family val="2"/>
        <charset val="1"/>
      </rPr>
      <t>de meses de execução contratual</t>
    </r>
  </si>
  <si>
    <t>Identificação dos serviços</t>
  </si>
  <si>
    <t>Tipo de Serviço</t>
  </si>
  <si>
    <t>Unidade de Medida</t>
  </si>
  <si>
    <t/>
  </si>
  <si>
    <t>Postos/ M²</t>
  </si>
  <si>
    <t>Mão-de-obra vinculada à execução contratual </t>
  </si>
  <si>
    <t>Dados comp. p/ composição dos custos referente à mão-de-obra</t>
  </si>
  <si>
    <t>Classificação Brasileira de Ocupações (CBO)</t>
  </si>
  <si>
    <t>Salario Normativo da Categoria Profissional</t>
  </si>
  <si>
    <t>Categ. Prof. ( vinculada à execução contratual )/n° CCT</t>
  </si>
  <si>
    <t>Data-base da categ.( dia/mês/ano )</t>
  </si>
  <si>
    <t>Módulo 1- Composição da Remuneração</t>
  </si>
  <si>
    <t>Salário- Base</t>
  </si>
  <si>
    <t>Adicional de periculosidade(lei 12.740/2012</t>
  </si>
  <si>
    <t>Sem Periculosidade</t>
  </si>
  <si>
    <t>Adicional de insalubridade</t>
  </si>
  <si>
    <t>Grau</t>
  </si>
  <si>
    <t>Percentual</t>
  </si>
  <si>
    <t>Salário Mínimo</t>
  </si>
  <si>
    <t>Adicional noturno</t>
  </si>
  <si>
    <t>Sem Insalubridade</t>
  </si>
  <si>
    <t>E</t>
  </si>
  <si>
    <t>Adicional de Hora Noturna Reduzida</t>
  </si>
  <si>
    <t>F</t>
  </si>
  <si>
    <t>H</t>
  </si>
  <si>
    <t>Outros ( especificar )</t>
  </si>
  <si>
    <t>TOTAL</t>
  </si>
  <si>
    <t>Módulo 2 -Encargos e  Benefícios Anuais, Mensais e Diários</t>
  </si>
  <si>
    <t>2.1</t>
  </si>
  <si>
    <t>Submódulo 2.1 – 13° ( décimo terceiro) Salário, Férias e Adicional de Férias</t>
  </si>
  <si>
    <t>13º salário (lei 4090/62)</t>
  </si>
  <si>
    <t>Férias e Terço Constitucional de Férias .</t>
  </si>
  <si>
    <t>Incidência do Submódulo 2.2  sobre 13° e Férias+ 1/3</t>
  </si>
  <si>
    <t>2.2</t>
  </si>
  <si>
    <t>Submódulo 2.2 – Encargos Previdenciários (GPS), Fundo de Garantia por Tempo de Serviço (FGTS) e outras contribuições</t>
  </si>
  <si>
    <t>INSS</t>
  </si>
  <si>
    <t>SESI ou SESC</t>
  </si>
  <si>
    <t>OPTANTE PELO SIMPLES? LEIA ESSE COMENTÁRIO</t>
  </si>
  <si>
    <t>SENAI ou SENAC</t>
  </si>
  <si>
    <t>INCRA</t>
  </si>
  <si>
    <t>SALÁRIO EDUCAÇÃO</t>
  </si>
  <si>
    <t>FGTS</t>
  </si>
  <si>
    <t>G</t>
  </si>
  <si>
    <t>SAT</t>
  </si>
  <si>
    <t>SEBRAE</t>
  </si>
  <si>
    <t>2.3</t>
  </si>
  <si>
    <t>Submódulo 2.3-  Benefícios Mensais e Diários.</t>
  </si>
  <si>
    <t>.</t>
  </si>
  <si>
    <t>dias</t>
  </si>
  <si>
    <t>Qt. diária</t>
  </si>
  <si>
    <t>valor</t>
  </si>
  <si>
    <t>desconto</t>
  </si>
  <si>
    <t>Transporte</t>
  </si>
  <si>
    <t>(Desconto)</t>
  </si>
  <si>
    <t>Total</t>
  </si>
  <si>
    <t>Auxílio alimentação (vales, cesta básica etc)</t>
  </si>
  <si>
    <t>total</t>
  </si>
  <si>
    <t>Auxílio alimentação</t>
  </si>
  <si>
    <t>Outros (Contribuição Patronal)</t>
  </si>
  <si>
    <t>Seguro de vida, invalidez e funeral</t>
  </si>
  <si>
    <t>Quadro -  Resumo Módulo 2 -Encargos e  Benefícios Anuais, Mensais e Diários</t>
  </si>
  <si>
    <t>13° Salário, Férias e Adicional de Férias</t>
  </si>
  <si>
    <t>GPS, FGTS e outras contribuições</t>
  </si>
  <si>
    <t>Beneficio Mensais e Diários.</t>
  </si>
  <si>
    <t>Módulo 3 - Provisão para Rescisão</t>
  </si>
  <si>
    <t>Aviso prévio Indenizado</t>
  </si>
  <si>
    <t>Incidência do FGTS sobre aviso prévio indenizado</t>
  </si>
  <si>
    <t>Multa sobre FGTS  e contribuição social sobre o aviso prévio Indenizado</t>
  </si>
  <si>
    <t>Aviso Previo Trabalhado</t>
  </si>
  <si>
    <t>Incidência do Submódulo 2.2  sobre aviso prévio trabalhado.</t>
  </si>
  <si>
    <t>Multa sobre FGTS e contribuição social sobre aviso prévio Trabalhado</t>
  </si>
  <si>
    <t>Módulo 4-  Custo de Reposição do Profissional Ausente</t>
  </si>
  <si>
    <t>4.1</t>
  </si>
  <si>
    <t>Submódulo 4.1  – Ausências Legais</t>
  </si>
  <si>
    <t>Férias</t>
  </si>
  <si>
    <t>Ausências Legais</t>
  </si>
  <si>
    <t>Dias de ausência por ano</t>
  </si>
  <si>
    <t>Percentual de ocorrência por ano</t>
  </si>
  <si>
    <t>Licença paternidade</t>
  </si>
  <si>
    <t>Ausência por acidente de trabalho</t>
  </si>
  <si>
    <t>Afastamento Maternidade</t>
  </si>
  <si>
    <t>Ausência por doença</t>
  </si>
  <si>
    <t>Outros (especificar)</t>
  </si>
  <si>
    <t>Sub Total</t>
  </si>
  <si>
    <t>Incidência do Sub modulo 2.2 sobre o custo da reposição</t>
  </si>
  <si>
    <t>4.2</t>
  </si>
  <si>
    <t>Submódulo 4.2   – Intrajornada</t>
  </si>
  <si>
    <t>Intervalo para repouso ou alimentação</t>
  </si>
  <si>
    <t>Incidência do Sub modulo 2.2 sobre Intrajornada</t>
  </si>
  <si>
    <t>Quadro -  Resumo Módulo 4 - Custo de Reposição do Profissional Ausente</t>
  </si>
  <si>
    <t>Intrajornada</t>
  </si>
  <si>
    <t>Módulo 5 - Insumos Diversos</t>
  </si>
  <si>
    <t>Uniformes/Crachás</t>
  </si>
  <si>
    <t>Materiais custo estimado por funcionários</t>
  </si>
  <si>
    <t>Equipamentos</t>
  </si>
  <si>
    <t>6 - Custos Indiretos, Tributários e Lucro (CITL)</t>
  </si>
  <si>
    <t>Custos Indiretos</t>
  </si>
  <si>
    <t>Lucro</t>
  </si>
  <si>
    <t>Tributos total</t>
  </si>
  <si>
    <t>C.1</t>
  </si>
  <si>
    <t>IRPJ</t>
  </si>
  <si>
    <t>C.2</t>
  </si>
  <si>
    <t>PIS</t>
  </si>
  <si>
    <t>C.3</t>
  </si>
  <si>
    <t>COFINS</t>
  </si>
  <si>
    <t>C.4</t>
  </si>
  <si>
    <t>CSLL</t>
  </si>
  <si>
    <t>C.5</t>
  </si>
  <si>
    <t>ISS</t>
  </si>
  <si>
    <t>QUADRO RESUMO DO CUSTO POR EMPREGADO</t>
  </si>
  <si>
    <t>Módulo 2 – Encargos e Beneficio Anuais, Mensais e Diários</t>
  </si>
  <si>
    <t>Módulo 3- Previsão para rescisão</t>
  </si>
  <si>
    <t>Módulo 4- Custo de Reposição do Profissional Ausente</t>
  </si>
  <si>
    <t>sub total</t>
  </si>
  <si>
    <t>Custos indiretos, Tributos e Lucros</t>
  </si>
  <si>
    <t>Valor por Empregado.</t>
  </si>
  <si>
    <t>Quadro resumo - VALOR MENSAL DOS SERVIÇOS</t>
  </si>
  <si>
    <t>Valor proposto por empregados por posto</t>
  </si>
  <si>
    <t>Qt. empregado/posto</t>
  </si>
  <si>
    <t>Valor posto</t>
  </si>
  <si>
    <t>Qt postos</t>
  </si>
  <si>
    <t>Valor total do serviço</t>
  </si>
  <si>
    <t>(A)</t>
  </si>
  <si>
    <t>(B)</t>
  </si>
  <si>
    <t>( C )</t>
  </si>
  <si>
    <t>(D) = (B  X C)</t>
  </si>
  <si>
    <t>(E)</t>
  </si>
  <si>
    <t>( F ) = (D X E)</t>
  </si>
  <si>
    <t>VALOR MENSAL DOS SERVIÇOS</t>
  </si>
  <si>
    <t>Quadro - demonstrativo - VALOR GLOBAL DA PROPOSTA</t>
  </si>
  <si>
    <t>Descrição</t>
  </si>
  <si>
    <t>VALOR (R$)</t>
  </si>
  <si>
    <t>Valor proposto por unidade de medida</t>
  </si>
  <si>
    <t>Valor mensal do serviço</t>
  </si>
  <si>
    <t>Valor global da proposta (valor mensal x n.º de meses do contrato)</t>
  </si>
  <si>
    <t>MOSSORÓ/RN</t>
  </si>
  <si>
    <t>Adicional de Hora Extra (50%)</t>
  </si>
  <si>
    <t>XX/XX/2018</t>
  </si>
  <si>
    <t>RN000497/2017</t>
  </si>
  <si>
    <t>01/11/2018</t>
  </si>
  <si>
    <t>RSR sobre Hora Noturna</t>
  </si>
  <si>
    <t>Adicional de Hora Extra No Feriado Trabalhado(100%)</t>
  </si>
  <si>
    <t>I</t>
  </si>
  <si>
    <t>RSR sobre Horas Extras (50% e 100%)</t>
  </si>
  <si>
    <t>Ocorrências %</t>
  </si>
  <si>
    <t>EPI'S</t>
  </si>
  <si>
    <t>J</t>
  </si>
  <si>
    <t>L</t>
  </si>
  <si>
    <t>Sobreaviso</t>
  </si>
  <si>
    <t>ENCANADOR</t>
  </si>
  <si>
    <t>CBO 7241-10</t>
  </si>
  <si>
    <t>RN000112/2018</t>
  </si>
  <si>
    <t>01/01/2019</t>
  </si>
  <si>
    <t>MANUTENÇÃO PREDIAL</t>
  </si>
  <si>
    <t>2017/2018</t>
  </si>
  <si>
    <t>2018/2018</t>
  </si>
  <si>
    <t>ASG</t>
  </si>
  <si>
    <t xml:space="preserve">CBO </t>
  </si>
  <si>
    <t>BENEFÍCIO SOCIAL FAMILIAR(CLÁUS. 18ª) E SOCIAL(CLÁUS.19ª)</t>
  </si>
  <si>
    <t>CBO</t>
  </si>
  <si>
    <t>AGENTE DE LIMPEZA E DESINFECÇÃO</t>
  </si>
  <si>
    <t>LIMPEZA E CONSERVAÇÃO</t>
  </si>
  <si>
    <t>JARDINEIRO</t>
  </si>
  <si>
    <t>ENCARREGADO</t>
  </si>
  <si>
    <t>COPEIRA</t>
  </si>
  <si>
    <t>ANGICOS/RN</t>
  </si>
  <si>
    <r>
      <t>Adicional de insalubridade</t>
    </r>
    <r>
      <rPr>
        <sz val="12"/>
        <color rgb="FFFF0000"/>
        <rFont val="Arial"/>
        <family val="2"/>
      </rPr>
      <t xml:space="preserve"> (verificar percentual aplicado conforme avaliação)</t>
    </r>
  </si>
  <si>
    <t>item</t>
  </si>
  <si>
    <t xml:space="preserve">Tipo de
Serviço      (A)
</t>
  </si>
  <si>
    <t>Valor Proposto
(B)</t>
  </si>
  <si>
    <t>Qtde
(C)</t>
  </si>
  <si>
    <t>Valor Mensal
do Serviço
(D) = (C x D)</t>
  </si>
  <si>
    <t>Auxiliar de Serviços Gerais - ASG</t>
  </si>
  <si>
    <t>Agente de Limpeza e Desinfecção</t>
  </si>
  <si>
    <t>Jardineiro</t>
  </si>
  <si>
    <t>Encarregado</t>
  </si>
  <si>
    <t>Copeira</t>
  </si>
  <si>
    <t>QUADRO RESUMO  -  VALORES  DOS SERVIÇOS(MENSAL E ANUAL)</t>
  </si>
  <si>
    <t>ANGICOS</t>
  </si>
  <si>
    <t>P</t>
  </si>
  <si>
    <t xml:space="preserve">O preenchimento da planilha  e a elaboração dos cálculos é de total responsabilidade do licitante. </t>
  </si>
  <si>
    <t>Eventuais custos não previstos expressamente na memória de cálculo devem ser cobertos pelo LDI (Lucro e Despesas Indiretas).</t>
  </si>
  <si>
    <t>ISS - Município de Angicos  5%</t>
  </si>
  <si>
    <t>Os tributos (ISS, COFINS e PIS) foram definidos utilizando o regime de tributação de Lucro PRESUMIDO. A licitante deve elaborar sua proposta e, por conseguinte, sua planilha com base no regime de tributação ao qual estará submetida durante a execução do contrato.</t>
  </si>
  <si>
    <t>Em observância ao Acórdão nº 2622/2013 – TCU – Plenário as empresas optantes pelo Simples Nacional:</t>
  </si>
  <si>
    <t>1 -  a planilha deverá estar acompanhada da Declaração Anual do Simples Nacional – 2018</t>
  </si>
  <si>
    <t xml:space="preserve">2 -  devem apresentar os percentuais de ISS, PIS e COFINS compatíveis com as alíquotas a que a empresa está obrigada a recolher, previstas no Anexo IV da Lei Complementar n. 126/2006. </t>
  </si>
  <si>
    <t>3- A composição dos encargos sociais não inclua os gastos relativos às contribuições que essas empresas estão dispensadas de recolhimento (Sesi, Senai, Sebrae etc.), conforme dispõe o art. 13, §, da referida Lei Complementar.</t>
  </si>
  <si>
    <t>Observação item 4.1, alínea A: 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o custo a ser apontado nesta rubrica. No entanto, somente será devido o 1/3 constitucional do posto , conforme previsão no item 13.15 do Termo de Referência, para este contrato- onde não haverá substituição de profissional.</t>
  </si>
  <si>
    <t>5- O valor referente às diária (módulo 6 ) é fixo conforme Convenção Coletiva RN000275/2018 e a quantidade de diárias corresponde ao limite previsto no Termo de Referência (13 diárias), conforme item 05, Tabela 01:Apresentação dos cargos, quantitativos e memória de cálculo de horas extras, adicional noturno e diárias por posto/mês.</t>
  </si>
  <si>
    <t>MEMÓRIA DE CÁLCULO -FATOR DE DIVISÃO PARA FINS DE ENQUADRAMENTO DE REGIME DE TRIBUÇÃO(REAL,PRESUMIDO,SIMPLES)</t>
  </si>
  <si>
    <t>Tributação</t>
  </si>
  <si>
    <t>Alíquota PIS</t>
  </si>
  <si>
    <t>Alíquota COFINS</t>
  </si>
  <si>
    <t>Alíquota ISS</t>
  </si>
  <si>
    <t>Fator de Divisão</t>
  </si>
  <si>
    <t>Lucro Real</t>
  </si>
  <si>
    <t>Lucro Presumido</t>
  </si>
  <si>
    <t>SIMPLES(conforme enquadramento)</t>
  </si>
  <si>
    <t>6- O licitante deverá aplicar o fator de divisão adequado  ao seu  regime tributário.Sendo 0,8575 para empresas do Lucro Real, 0,9135 para empresas do Lucro Presumido e 0,9221 (dependerá do enquadramento do Simples)</t>
  </si>
  <si>
    <t>Programa de Qualificação Profissional e Marketing-PQM</t>
  </si>
  <si>
    <t>7- Levando em consideração a vigência contratual prevista no art.57 da Lei nº 8.666/1993, a rbrica férias tem como objetivo principal suprir a necessidade do pagamento das férias remuneradas ao final do contrato de 12 meses.Esta rubrica, quando da prorrogação contratual, torna-se o custo não-renovável. (IN n07 de 20 de setembro de 2018).</t>
  </si>
  <si>
    <t>Incidência de GPS, FGTS e outras constribuições sobre o Aviso Prévio Trabalhado</t>
  </si>
  <si>
    <t>Substituto na cobertura de Férias</t>
  </si>
  <si>
    <t>Substituto na cobertura de Ausências Legais</t>
  </si>
  <si>
    <t>Substituto na cobertura de Licença paternidade</t>
  </si>
  <si>
    <t>Substituto na cobertura de Ausência por acidente de trabalho</t>
  </si>
  <si>
    <t>Substituto na cobertura de Afastamento Maternidade</t>
  </si>
  <si>
    <t>Substituto na cobertura de Ausência por doença</t>
  </si>
  <si>
    <t>Submódulo 4.2   – Substituto na Intrajornada</t>
  </si>
  <si>
    <t>Substituto na Intrajornada</t>
  </si>
  <si>
    <t>Substituto na cobertura de Intervalo para repouso ou alimentação</t>
  </si>
  <si>
    <t>Substituto nas Ausências Legais</t>
  </si>
  <si>
    <t>Submódulo 4.1  – Substituto na Ausências Legais</t>
  </si>
  <si>
    <t>,</t>
  </si>
  <si>
    <t>Valor Anual
do Serviço
(E) = (D x 12)</t>
  </si>
  <si>
    <t xml:space="preserve">VALOR TOTAL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</si>
</sst>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R$&quot;\ * #,##0.00_-;\-&quot;R$&quot;\ * #,##0.00_-;_-&quot;R$&quot;\ * &quot;-&quot;??_-;_-@_-"/>
    <numFmt numFmtId="43" formatCode="_-* #,##0.00_-;\-* #,##0.00_-;_-* &quot;-&quot;??_-;_-@_-"/>
    <numFmt numFmtId="164" formatCode="dd/mm/yy"/>
    <numFmt numFmtId="165" formatCode="[$R$-416]\ #,##0.00;[Red]\-[$R$-416]\ #,##0.00"/>
    <numFmt numFmtId="166" formatCode="&quot; R$ &quot;* #,##0.00\ ;&quot;-R$ &quot;* #,##0.00\ ;&quot; R$ &quot;* \-#\ ;@\ "/>
    <numFmt numFmtId="167" formatCode="&quot; R$&quot;* #,##0.00\ ;&quot; R$&quot;* \(#,##0.00\);&quot; R$&quot;* \-#\ ;@\ "/>
    <numFmt numFmtId="168" formatCode="#,##0.00%"/>
    <numFmt numFmtId="169" formatCode="&quot; R$ &quot;* #,##0.00\ ;&quot;-R$ &quot;* #,##0.00\ ;&quot; R$ &quot;* \-#.0\ ;@\ "/>
    <numFmt numFmtId="170" formatCode="0.00000%"/>
    <numFmt numFmtId="171" formatCode="[$R$-416]#,##0.00;[Red]\-[$R$-416]#,##0.00"/>
    <numFmt numFmtId="172" formatCode="&quot;R$&quot;\ #,##0.00"/>
  </numFmts>
  <fonts count="27" x14ac:knownFonts="1">
    <font>
      <sz val="11"/>
      <color theme="1"/>
      <name val="Calibri"/>
      <family val="2"/>
      <scheme val="minor"/>
    </font>
    <font>
      <sz val="11"/>
      <color theme="1"/>
      <name val="Calibri"/>
      <family val="2"/>
      <scheme val="minor"/>
    </font>
    <font>
      <sz val="12"/>
      <color rgb="FF000000"/>
      <name val="Arial"/>
      <family val="2"/>
      <charset val="1"/>
    </font>
    <font>
      <b/>
      <sz val="12"/>
      <color rgb="FF000000"/>
      <name val="Arial"/>
      <family val="2"/>
      <charset val="1"/>
    </font>
    <font>
      <b/>
      <sz val="12"/>
      <color rgb="FFFF0000"/>
      <name val="Arial"/>
      <family val="2"/>
      <charset val="1"/>
    </font>
    <font>
      <sz val="12"/>
      <name val="Arial"/>
      <family val="2"/>
      <charset val="1"/>
    </font>
    <font>
      <sz val="12"/>
      <color rgb="FFFF0000"/>
      <name val="Arial"/>
      <family val="2"/>
      <charset val="1"/>
    </font>
    <font>
      <b/>
      <sz val="12"/>
      <color rgb="FF00FF00"/>
      <name val="Arial"/>
      <family val="2"/>
      <charset val="1"/>
    </font>
    <font>
      <strike/>
      <sz val="12"/>
      <name val="Arial"/>
      <family val="2"/>
      <charset val="1"/>
    </font>
    <font>
      <b/>
      <sz val="12"/>
      <name val="Arial"/>
      <family val="2"/>
      <charset val="1"/>
    </font>
    <font>
      <b/>
      <sz val="12"/>
      <color rgb="FF003300"/>
      <name val="Arial"/>
      <family val="2"/>
      <charset val="1"/>
    </font>
    <font>
      <sz val="10"/>
      <color rgb="FFFF0000"/>
      <name val="Arial"/>
      <family val="2"/>
      <charset val="1"/>
    </font>
    <font>
      <sz val="10"/>
      <color rgb="FF000000"/>
      <name val="Arial"/>
      <family val="2"/>
      <charset val="1"/>
    </font>
    <font>
      <b/>
      <sz val="10"/>
      <color rgb="FF000000"/>
      <name val="Arial"/>
      <family val="2"/>
      <charset val="1"/>
    </font>
    <font>
      <b/>
      <sz val="9"/>
      <color rgb="FF000000"/>
      <name val="Tahoma"/>
      <family val="2"/>
      <charset val="1"/>
    </font>
    <font>
      <sz val="9"/>
      <color rgb="FF000000"/>
      <name val="Tahoma"/>
      <family val="2"/>
      <charset val="1"/>
    </font>
    <font>
      <b/>
      <u/>
      <sz val="10"/>
      <color rgb="FF000000"/>
      <name val="Arial"/>
      <family val="2"/>
      <charset val="1"/>
    </font>
    <font>
      <b/>
      <sz val="12"/>
      <color rgb="FFFF0000"/>
      <name val="Tahoma"/>
      <family val="2"/>
      <charset val="1"/>
    </font>
    <font>
      <b/>
      <sz val="12"/>
      <color rgb="FF000000"/>
      <name val="Tahoma"/>
      <family val="2"/>
      <charset val="1"/>
    </font>
    <font>
      <b/>
      <sz val="10"/>
      <color rgb="FFFF0000"/>
      <name val="Arial"/>
      <family val="2"/>
      <charset val="1"/>
    </font>
    <font>
      <sz val="9"/>
      <color indexed="81"/>
      <name val="Tahoma"/>
      <family val="2"/>
    </font>
    <font>
      <b/>
      <sz val="9"/>
      <color indexed="81"/>
      <name val="Tahoma"/>
      <family val="2"/>
    </font>
    <font>
      <sz val="12"/>
      <color rgb="FFFF0000"/>
      <name val="Arial"/>
      <family val="2"/>
    </font>
    <font>
      <b/>
      <sz val="11"/>
      <color theme="1"/>
      <name val="Calibri"/>
      <family val="2"/>
      <scheme val="minor"/>
    </font>
    <font>
      <sz val="12"/>
      <color rgb="FF000000"/>
      <name val="Arial"/>
      <family val="2"/>
    </font>
    <font>
      <b/>
      <sz val="11"/>
      <color rgb="FFFF0000"/>
      <name val="Calibri"/>
      <family val="2"/>
      <scheme val="minor"/>
    </font>
    <font>
      <b/>
      <u/>
      <sz val="11"/>
      <color theme="1"/>
      <name val="Calibri"/>
      <family val="2"/>
      <scheme val="minor"/>
    </font>
  </fonts>
  <fills count="8">
    <fill>
      <patternFill patternType="none"/>
    </fill>
    <fill>
      <patternFill patternType="gray125"/>
    </fill>
    <fill>
      <patternFill patternType="solid">
        <fgColor rgb="FF00B0F0"/>
        <bgColor rgb="FF33CCCC"/>
      </patternFill>
    </fill>
    <fill>
      <patternFill patternType="solid">
        <fgColor rgb="FFBFBFBF"/>
        <bgColor rgb="FFCCCCFF"/>
      </patternFill>
    </fill>
    <fill>
      <patternFill patternType="solid">
        <fgColor rgb="FF92D050"/>
        <bgColor rgb="FF33CCCC"/>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style="hair">
        <color auto="1"/>
      </left>
      <right style="hair">
        <color auto="1"/>
      </right>
      <top style="hair">
        <color auto="1"/>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3">
    <xf numFmtId="0" fontId="0" fillId="0" borderId="0"/>
    <xf numFmtId="9"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2" fillId="0" borderId="0" xfId="0" applyFont="1" applyAlignment="1">
      <alignment horizontal="center" vertical="center"/>
    </xf>
    <xf numFmtId="164" fontId="2" fillId="0" borderId="0" xfId="0" applyNumberFormat="1" applyFont="1" applyAlignment="1">
      <alignment horizontal="center" vertical="center"/>
    </xf>
    <xf numFmtId="0" fontId="3" fillId="0" borderId="0" xfId="0" applyFont="1" applyAlignment="1">
      <alignment horizontal="center" vertical="center"/>
    </xf>
    <xf numFmtId="0" fontId="4" fillId="0" borderId="0" xfId="0" applyFont="1" applyAlignment="1" applyProtection="1">
      <alignment horizontal="center" vertical="center"/>
      <protection locked="0"/>
    </xf>
    <xf numFmtId="164" fontId="4" fillId="0" borderId="0" xfId="0" applyNumberFormat="1" applyFont="1" applyAlignment="1">
      <alignment horizontal="center" vertical="center"/>
    </xf>
    <xf numFmtId="0" fontId="2" fillId="0" borderId="0" xfId="0" applyFont="1" applyAlignment="1"/>
    <xf numFmtId="0" fontId="5" fillId="0" borderId="0" xfId="0" applyFont="1" applyAlignment="1">
      <alignment horizontal="left" vertical="center"/>
    </xf>
    <xf numFmtId="0" fontId="2"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pplyAlignment="1" applyProtection="1">
      <alignment horizontal="left" vertical="center"/>
      <protection locked="0"/>
    </xf>
    <xf numFmtId="0" fontId="7" fillId="0" borderId="0" xfId="0" applyFont="1" applyBorder="1" applyAlignment="1">
      <alignment vertical="center"/>
    </xf>
    <xf numFmtId="0" fontId="5" fillId="0" borderId="0" xfId="0" applyFont="1" applyAlignment="1">
      <alignment horizontal="center" vertical="center"/>
    </xf>
    <xf numFmtId="0" fontId="5" fillId="0" borderId="0" xfId="0" applyFont="1" applyAlignment="1">
      <alignment vertical="center"/>
    </xf>
    <xf numFmtId="0" fontId="2" fillId="0" borderId="0" xfId="0" applyFont="1" applyAlignment="1">
      <alignment vertical="center" wrapText="1"/>
    </xf>
    <xf numFmtId="0" fontId="5" fillId="0" borderId="0" xfId="0" applyFont="1" applyAlignment="1">
      <alignment vertical="top" shrinkToFit="1"/>
    </xf>
    <xf numFmtId="0" fontId="9" fillId="0" borderId="0" xfId="0" applyFont="1" applyAlignment="1">
      <alignment vertical="center"/>
    </xf>
    <xf numFmtId="0" fontId="3" fillId="0" borderId="0" xfId="0" applyFont="1" applyAlignment="1">
      <alignment horizontal="left" vertical="top" wrapText="1"/>
    </xf>
    <xf numFmtId="0" fontId="6" fillId="0" borderId="0" xfId="0" applyFont="1" applyAlignment="1" applyProtection="1">
      <alignment vertical="center"/>
      <protection locked="0"/>
    </xf>
    <xf numFmtId="0" fontId="6" fillId="0" borderId="0" xfId="0" applyFont="1" applyAlignment="1">
      <alignment vertical="center"/>
    </xf>
    <xf numFmtId="0" fontId="6" fillId="0" borderId="0" xfId="0" applyFont="1" applyAlignment="1" applyProtection="1">
      <alignment horizontal="left" vertical="top" wrapText="1"/>
      <protection locked="0"/>
    </xf>
    <xf numFmtId="0" fontId="2" fillId="0" borderId="0" xfId="0" applyFont="1" applyAlignment="1">
      <alignment horizontal="left" vertical="top" wrapText="1"/>
    </xf>
    <xf numFmtId="165" fontId="6" fillId="0" borderId="0" xfId="0" applyNumberFormat="1" applyFont="1" applyAlignment="1" applyProtection="1">
      <alignment horizontal="left" vertical="center"/>
      <protection locked="0"/>
    </xf>
    <xf numFmtId="165" fontId="6" fillId="0" borderId="0" xfId="0" applyNumberFormat="1" applyFont="1" applyAlignment="1">
      <alignment horizontal="left" vertical="center"/>
    </xf>
    <xf numFmtId="0" fontId="5" fillId="0" borderId="0" xfId="0" applyFont="1" applyAlignment="1">
      <alignment horizontal="left" vertical="top" wrapText="1"/>
    </xf>
    <xf numFmtId="0" fontId="5" fillId="0" borderId="0" xfId="0" applyFont="1" applyAlignment="1">
      <alignment vertical="center" wrapText="1"/>
    </xf>
    <xf numFmtId="0" fontId="10" fillId="2" borderId="0" xfId="0" applyFont="1" applyFill="1" applyBorder="1" applyAlignment="1">
      <alignment horizontal="center" vertical="center"/>
    </xf>
    <xf numFmtId="0" fontId="5" fillId="0" borderId="0" xfId="0" applyFont="1" applyAlignment="1"/>
    <xf numFmtId="166" fontId="2" fillId="0" borderId="0" xfId="0" applyNumberFormat="1" applyFont="1" applyAlignment="1">
      <alignment vertical="center"/>
    </xf>
    <xf numFmtId="166" fontId="6" fillId="0" borderId="0" xfId="0" applyNumberFormat="1" applyFont="1" applyAlignment="1" applyProtection="1">
      <alignment vertical="center"/>
      <protection locked="0"/>
    </xf>
    <xf numFmtId="0" fontId="6" fillId="0" borderId="1" xfId="0" applyFont="1" applyBorder="1" applyAlignment="1" applyProtection="1">
      <alignment horizontal="center"/>
      <protection locked="0"/>
    </xf>
    <xf numFmtId="10" fontId="11" fillId="0" borderId="1" xfId="0" applyNumberFormat="1" applyFont="1" applyBorder="1" applyAlignment="1" applyProtection="1">
      <alignment horizontal="center"/>
      <protection locked="0"/>
    </xf>
    <xf numFmtId="166" fontId="2" fillId="0" borderId="0" xfId="0" applyNumberFormat="1" applyFont="1" applyAlignment="1" applyProtection="1"/>
    <xf numFmtId="0" fontId="5" fillId="0" borderId="1" xfId="0" applyFont="1" applyBorder="1" applyAlignment="1">
      <alignment horizontal="center"/>
    </xf>
    <xf numFmtId="166" fontId="2" fillId="0" borderId="1" xfId="0" applyNumberFormat="1" applyFont="1" applyBorder="1" applyAlignment="1">
      <alignment horizontal="center" vertical="center"/>
    </xf>
    <xf numFmtId="166" fontId="2" fillId="0" borderId="0" xfId="0" applyNumberFormat="1" applyFont="1" applyAlignment="1"/>
    <xf numFmtId="10" fontId="6" fillId="0" borderId="1" xfId="0" applyNumberFormat="1" applyFont="1" applyBorder="1" applyAlignment="1" applyProtection="1">
      <protection locked="0"/>
    </xf>
    <xf numFmtId="165" fontId="6" fillId="0" borderId="1" xfId="0" applyNumberFormat="1" applyFont="1" applyBorder="1" applyAlignment="1" applyProtection="1">
      <alignment horizontal="center"/>
      <protection locked="0"/>
    </xf>
    <xf numFmtId="166" fontId="6" fillId="0" borderId="0" xfId="0" applyNumberFormat="1" applyFont="1" applyAlignment="1" applyProtection="1">
      <protection locked="0"/>
    </xf>
    <xf numFmtId="0" fontId="2" fillId="3" borderId="2" xfId="0" applyFont="1" applyFill="1" applyBorder="1" applyAlignment="1">
      <alignment horizontal="center" vertical="center"/>
    </xf>
    <xf numFmtId="0" fontId="9" fillId="3" borderId="3" xfId="0" applyFont="1" applyFill="1" applyBorder="1" applyAlignment="1"/>
    <xf numFmtId="0" fontId="5" fillId="3" borderId="3" xfId="0" applyFont="1" applyFill="1" applyBorder="1" applyAlignment="1"/>
    <xf numFmtId="167" fontId="2" fillId="3" borderId="3" xfId="0" applyNumberFormat="1" applyFont="1" applyFill="1" applyBorder="1" applyAlignment="1"/>
    <xf numFmtId="167" fontId="3" fillId="3" borderId="4" xfId="0" applyNumberFormat="1" applyFont="1" applyFill="1" applyBorder="1" applyAlignment="1"/>
    <xf numFmtId="0" fontId="3" fillId="2" borderId="5" xfId="0" applyFont="1" applyFill="1" applyBorder="1" applyAlignment="1">
      <alignment vertical="center"/>
    </xf>
    <xf numFmtId="10" fontId="2" fillId="0" borderId="0" xfId="0" applyNumberFormat="1" applyFont="1" applyAlignment="1">
      <alignment horizontal="center" vertical="center"/>
    </xf>
    <xf numFmtId="167" fontId="2" fillId="0" borderId="0" xfId="0" applyNumberFormat="1" applyFont="1" applyAlignment="1"/>
    <xf numFmtId="10" fontId="2" fillId="0" borderId="0" xfId="0" applyNumberFormat="1" applyFont="1" applyAlignment="1">
      <alignment horizontal="center"/>
    </xf>
    <xf numFmtId="0" fontId="5" fillId="0" borderId="0" xfId="0" applyFont="1" applyBorder="1" applyAlignment="1"/>
    <xf numFmtId="0" fontId="3" fillId="3" borderId="2" xfId="0" applyFont="1" applyFill="1" applyBorder="1" applyAlignment="1">
      <alignment horizontal="left" vertical="center"/>
    </xf>
    <xf numFmtId="0" fontId="9" fillId="3" borderId="2" xfId="0" applyFont="1" applyFill="1" applyBorder="1" applyAlignment="1"/>
    <xf numFmtId="0" fontId="2" fillId="0" borderId="0" xfId="0" applyFont="1" applyBorder="1" applyAlignment="1"/>
    <xf numFmtId="10" fontId="6" fillId="0" borderId="0" xfId="0" applyNumberFormat="1" applyFont="1" applyAlignment="1" applyProtection="1">
      <alignment horizontal="center" vertical="center"/>
      <protection locked="0"/>
    </xf>
    <xf numFmtId="0" fontId="2" fillId="0" borderId="0" xfId="0" applyFont="1" applyAlignment="1">
      <alignment horizontal="left" wrapText="1"/>
    </xf>
    <xf numFmtId="0" fontId="4" fillId="3" borderId="2" xfId="0" applyFont="1" applyFill="1" applyBorder="1" applyAlignment="1"/>
    <xf numFmtId="0" fontId="3" fillId="3" borderId="3" xfId="0" applyFont="1" applyFill="1" applyBorder="1" applyAlignment="1"/>
    <xf numFmtId="166" fontId="3" fillId="3" borderId="3" xfId="0" applyNumberFormat="1" applyFont="1" applyFill="1" applyBorder="1" applyAlignment="1">
      <alignment vertical="center"/>
    </xf>
    <xf numFmtId="10" fontId="3" fillId="3" borderId="3" xfId="0" applyNumberFormat="1" applyFont="1" applyFill="1" applyBorder="1" applyAlignment="1">
      <alignment horizontal="center" vertical="center"/>
    </xf>
    <xf numFmtId="166" fontId="3" fillId="3" borderId="4" xfId="0" applyNumberFormat="1" applyFont="1" applyFill="1" applyBorder="1" applyAlignment="1">
      <alignment vertical="center"/>
    </xf>
    <xf numFmtId="0" fontId="9" fillId="0" borderId="6" xfId="0" applyFont="1" applyBorder="1" applyAlignment="1"/>
    <xf numFmtId="0" fontId="3" fillId="0" borderId="6" xfId="0" applyFont="1" applyBorder="1" applyAlignment="1">
      <alignment horizontal="center"/>
    </xf>
    <xf numFmtId="168" fontId="2" fillId="0" borderId="0" xfId="0" applyNumberFormat="1" applyFont="1" applyAlignment="1">
      <alignment horizontal="left" vertical="center"/>
    </xf>
    <xf numFmtId="49" fontId="2" fillId="0" borderId="0" xfId="0" applyNumberFormat="1" applyFont="1" applyAlignment="1">
      <alignment horizontal="center"/>
    </xf>
    <xf numFmtId="49" fontId="2" fillId="3" borderId="2" xfId="0" applyNumberFormat="1" applyFont="1" applyFill="1" applyBorder="1" applyAlignment="1">
      <alignment horizontal="center"/>
    </xf>
    <xf numFmtId="0" fontId="5" fillId="3" borderId="3" xfId="0" applyFont="1" applyFill="1" applyBorder="1" applyAlignment="1">
      <alignment vertical="center"/>
    </xf>
    <xf numFmtId="165" fontId="9" fillId="3" borderId="4" xfId="0" applyNumberFormat="1" applyFont="1" applyFill="1" applyBorder="1" applyAlignment="1">
      <alignment vertical="center"/>
    </xf>
    <xf numFmtId="0" fontId="3" fillId="0" borderId="0" xfId="0" applyFont="1" applyAlignment="1">
      <alignment horizontal="left" vertical="center"/>
    </xf>
    <xf numFmtId="165" fontId="5" fillId="0" borderId="0" xfId="0" applyNumberFormat="1" applyFont="1" applyAlignment="1">
      <alignment vertical="center"/>
    </xf>
    <xf numFmtId="0" fontId="3" fillId="2" borderId="0" xfId="0" applyFont="1" applyFill="1" applyAlignment="1">
      <alignment horizontal="center"/>
    </xf>
    <xf numFmtId="0" fontId="5" fillId="0" borderId="0" xfId="0" applyFont="1" applyAlignment="1">
      <alignment horizontal="left" wrapText="1"/>
    </xf>
    <xf numFmtId="0" fontId="5" fillId="0" borderId="0" xfId="0" applyFont="1" applyAlignment="1">
      <alignment horizontal="left" vertical="center" wrapText="1"/>
    </xf>
    <xf numFmtId="10" fontId="6" fillId="0" borderId="0" xfId="1" applyNumberFormat="1" applyFont="1" applyBorder="1" applyAlignment="1" applyProtection="1">
      <alignment horizontal="center" vertical="center"/>
      <protection locked="0"/>
    </xf>
    <xf numFmtId="169" fontId="2" fillId="0" borderId="0" xfId="0" applyNumberFormat="1" applyFont="1" applyAlignment="1">
      <alignment vertical="center"/>
    </xf>
    <xf numFmtId="0" fontId="4" fillId="3" borderId="2" xfId="0" applyFont="1" applyFill="1" applyBorder="1" applyAlignment="1">
      <alignment vertical="center"/>
    </xf>
    <xf numFmtId="166" fontId="2" fillId="3" borderId="3" xfId="0" applyNumberFormat="1" applyFont="1" applyFill="1" applyBorder="1" applyAlignment="1">
      <alignment vertical="center"/>
    </xf>
    <xf numFmtId="0" fontId="3" fillId="2" borderId="0" xfId="0" applyFont="1" applyFill="1" applyBorder="1" applyAlignment="1">
      <alignment vertical="center"/>
    </xf>
    <xf numFmtId="0" fontId="6" fillId="0" borderId="6" xfId="0" applyFont="1" applyBorder="1" applyAlignment="1" applyProtection="1">
      <alignment horizontal="center" vertical="center" wrapText="1"/>
      <protection locked="0"/>
    </xf>
    <xf numFmtId="10" fontId="6" fillId="0" borderId="6" xfId="0" applyNumberFormat="1" applyFont="1" applyBorder="1" applyAlignment="1" applyProtection="1">
      <alignment horizontal="center" vertical="center" wrapText="1"/>
      <protection locked="0"/>
    </xf>
    <xf numFmtId="10" fontId="6" fillId="0" borderId="6" xfId="1" applyNumberFormat="1" applyFont="1" applyBorder="1" applyAlignment="1" applyProtection="1">
      <alignment horizontal="center" vertical="center" wrapText="1"/>
      <protection locked="0"/>
    </xf>
    <xf numFmtId="0" fontId="6" fillId="0" borderId="6" xfId="0" applyFont="1" applyBorder="1" applyAlignment="1" applyProtection="1">
      <alignment horizontal="center"/>
      <protection locked="0"/>
    </xf>
    <xf numFmtId="9" fontId="6" fillId="0" borderId="6" xfId="1" applyFont="1" applyBorder="1" applyAlignment="1" applyProtection="1">
      <alignment horizontal="center" vertical="center"/>
      <protection locked="0"/>
    </xf>
    <xf numFmtId="166" fontId="2" fillId="0" borderId="0" xfId="0" applyNumberFormat="1" applyFont="1" applyBorder="1" applyAlignment="1">
      <alignment vertical="center"/>
    </xf>
    <xf numFmtId="166" fontId="6" fillId="0" borderId="6" xfId="0" applyNumberFormat="1" applyFont="1" applyBorder="1" applyAlignment="1" applyProtection="1">
      <alignment horizontal="center" vertical="center"/>
      <protection locked="0"/>
    </xf>
    <xf numFmtId="0" fontId="9" fillId="2" borderId="0" xfId="0" applyFont="1" applyFill="1" applyBorder="1" applyAlignment="1">
      <alignment vertical="center"/>
    </xf>
    <xf numFmtId="166" fontId="5" fillId="0" borderId="0" xfId="0" applyNumberFormat="1" applyFont="1" applyAlignment="1">
      <alignment horizontal="center" vertical="center"/>
    </xf>
    <xf numFmtId="166" fontId="5" fillId="0" borderId="0" xfId="0" applyNumberFormat="1" applyFont="1" applyAlignment="1"/>
    <xf numFmtId="0" fontId="9" fillId="0" borderId="0" xfId="0" applyFont="1" applyAlignment="1">
      <alignment horizontal="center" vertical="center"/>
    </xf>
    <xf numFmtId="10" fontId="9" fillId="0" borderId="0" xfId="0" applyNumberFormat="1" applyFont="1" applyAlignment="1">
      <alignment horizontal="center" vertical="center"/>
    </xf>
    <xf numFmtId="0" fontId="5" fillId="0" borderId="0" xfId="0" applyFont="1" applyAlignment="1">
      <alignment horizontal="right" vertical="center"/>
    </xf>
    <xf numFmtId="0" fontId="5" fillId="2" borderId="0" xfId="0" applyFont="1" applyFill="1" applyBorder="1" applyAlignment="1">
      <alignment horizontal="center"/>
    </xf>
    <xf numFmtId="0" fontId="9" fillId="0" borderId="0" xfId="0" applyFont="1" applyAlignment="1">
      <alignment horizontal="center"/>
    </xf>
    <xf numFmtId="165" fontId="3" fillId="3" borderId="3" xfId="0" applyNumberFormat="1" applyFont="1" applyFill="1" applyBorder="1" applyAlignment="1"/>
    <xf numFmtId="0" fontId="2" fillId="2" borderId="0" xfId="0" applyFont="1" applyFill="1" applyBorder="1" applyAlignment="1"/>
    <xf numFmtId="0" fontId="9" fillId="0" borderId="0" xfId="0" applyFont="1" applyAlignment="1">
      <alignment horizontal="center" vertical="center" wrapText="1"/>
    </xf>
    <xf numFmtId="10" fontId="9" fillId="0" borderId="0" xfId="0" applyNumberFormat="1" applyFont="1" applyAlignment="1">
      <alignment horizontal="center" vertical="center" wrapText="1"/>
    </xf>
    <xf numFmtId="4" fontId="9" fillId="0" borderId="0" xfId="0" applyNumberFormat="1" applyFont="1" applyAlignment="1">
      <alignment horizontal="center" vertical="center" wrapText="1"/>
    </xf>
    <xf numFmtId="0" fontId="3" fillId="0" borderId="0" xfId="0" applyFont="1" applyAlignment="1">
      <alignment horizontal="center" vertical="center" wrapText="1"/>
    </xf>
    <xf numFmtId="10" fontId="3" fillId="0" borderId="0" xfId="0" applyNumberFormat="1" applyFont="1" applyAlignment="1">
      <alignment horizontal="center" vertical="center" wrapText="1"/>
    </xf>
    <xf numFmtId="4" fontId="3" fillId="0" borderId="0" xfId="0" applyNumberFormat="1" applyFont="1" applyAlignment="1">
      <alignment horizontal="center" vertical="center"/>
    </xf>
    <xf numFmtId="167" fontId="2" fillId="0" borderId="0" xfId="0" applyNumberFormat="1" applyFont="1" applyAlignment="1">
      <alignment horizontal="center" vertical="center"/>
    </xf>
    <xf numFmtId="0" fontId="6" fillId="0" borderId="0" xfId="0" applyFont="1" applyAlignment="1" applyProtection="1">
      <alignment horizontal="center" vertical="center"/>
      <protection locked="0"/>
    </xf>
    <xf numFmtId="1" fontId="4" fillId="0" borderId="0" xfId="0" applyNumberFormat="1" applyFont="1" applyAlignment="1" applyProtection="1">
      <alignment horizontal="center" vertical="center"/>
      <protection locked="0"/>
    </xf>
    <xf numFmtId="0" fontId="3" fillId="0" borderId="0" xfId="0" applyFont="1" applyAlignment="1">
      <alignment vertical="center"/>
    </xf>
    <xf numFmtId="0" fontId="2" fillId="0" borderId="0" xfId="0" applyFont="1" applyAlignment="1">
      <alignment vertical="center"/>
    </xf>
    <xf numFmtId="167" fontId="2" fillId="0" borderId="0" xfId="0" applyNumberFormat="1" applyFont="1" applyAlignment="1">
      <alignment vertical="center"/>
    </xf>
    <xf numFmtId="0" fontId="9" fillId="0" borderId="0" xfId="0" applyFont="1" applyAlignment="1"/>
    <xf numFmtId="0" fontId="9" fillId="0" borderId="0" xfId="0" applyFont="1" applyAlignment="1">
      <alignment wrapText="1"/>
    </xf>
    <xf numFmtId="167" fontId="9" fillId="0" borderId="0" xfId="0" applyNumberFormat="1" applyFont="1" applyAlignment="1">
      <alignment horizontal="center" vertical="center"/>
    </xf>
    <xf numFmtId="0" fontId="5" fillId="0" borderId="0" xfId="0" applyFont="1" applyAlignment="1">
      <alignment horizontal="center" wrapText="1"/>
    </xf>
    <xf numFmtId="0" fontId="5" fillId="0" borderId="0" xfId="0" applyFont="1" applyAlignment="1">
      <alignment wrapText="1"/>
    </xf>
    <xf numFmtId="0" fontId="3" fillId="2" borderId="0" xfId="0" applyFont="1" applyFill="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3" fillId="0" borderId="0" xfId="0" applyFont="1" applyBorder="1" applyAlignment="1">
      <alignment horizontal="center" vertical="center"/>
    </xf>
    <xf numFmtId="0" fontId="5" fillId="0" borderId="0" xfId="0" applyFont="1" applyBorder="1" applyAlignment="1">
      <alignment horizontal="center" vertical="center"/>
    </xf>
    <xf numFmtId="43" fontId="0" fillId="0" borderId="0" xfId="0" applyNumberFormat="1"/>
    <xf numFmtId="0" fontId="2" fillId="0" borderId="7" xfId="0" applyFont="1" applyBorder="1" applyAlignment="1">
      <alignment vertical="center"/>
    </xf>
    <xf numFmtId="0" fontId="2" fillId="0" borderId="0" xfId="0" applyFont="1" applyBorder="1" applyAlignment="1">
      <alignment vertical="center"/>
    </xf>
    <xf numFmtId="170" fontId="2" fillId="0" borderId="7" xfId="1" applyNumberFormat="1" applyFont="1" applyBorder="1" applyAlignment="1">
      <alignment vertical="center"/>
    </xf>
    <xf numFmtId="44" fontId="0" fillId="0" borderId="0" xfId="2" applyFont="1"/>
    <xf numFmtId="171" fontId="0" fillId="0" borderId="0" xfId="0" applyNumberFormat="1"/>
    <xf numFmtId="166" fontId="0" fillId="0" borderId="0" xfId="0" applyNumberFormat="1"/>
    <xf numFmtId="10" fontId="0" fillId="0" borderId="0" xfId="0" applyNumberFormat="1"/>
    <xf numFmtId="0" fontId="5" fillId="0" borderId="0" xfId="0" applyFont="1" applyBorder="1" applyAlignment="1">
      <alignment horizontal="center" vertical="center"/>
    </xf>
    <xf numFmtId="0" fontId="3" fillId="0" borderId="0" xfId="0" applyFont="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2" fillId="5" borderId="0" xfId="0" applyFont="1" applyFill="1" applyAlignment="1">
      <alignment horizontal="center" vertical="center"/>
    </xf>
    <xf numFmtId="0" fontId="2" fillId="5" borderId="0" xfId="0" applyFont="1" applyFill="1" applyBorder="1" applyAlignment="1"/>
    <xf numFmtId="0" fontId="2" fillId="5" borderId="0" xfId="0" applyFont="1" applyFill="1" applyAlignment="1">
      <alignment horizontal="left" wrapText="1"/>
    </xf>
    <xf numFmtId="10" fontId="6" fillId="5" borderId="0" xfId="0" applyNumberFormat="1" applyFont="1" applyFill="1" applyAlignment="1" applyProtection="1">
      <alignment horizontal="center" vertical="center"/>
      <protection locked="0"/>
    </xf>
    <xf numFmtId="166" fontId="2" fillId="5" borderId="0" xfId="0" applyNumberFormat="1" applyFont="1" applyFill="1" applyAlignment="1">
      <alignment vertical="center"/>
    </xf>
    <xf numFmtId="0" fontId="2" fillId="5" borderId="0" xfId="0" applyFont="1" applyFill="1" applyAlignment="1">
      <alignment wrapText="1"/>
    </xf>
    <xf numFmtId="0" fontId="2" fillId="5" borderId="0" xfId="0" applyFont="1" applyFill="1" applyAlignment="1"/>
    <xf numFmtId="0" fontId="5" fillId="5" borderId="1" xfId="0" applyFont="1" applyFill="1" applyBorder="1" applyAlignment="1">
      <alignment horizontal="center"/>
    </xf>
    <xf numFmtId="166" fontId="2" fillId="5" borderId="1" xfId="0" applyNumberFormat="1" applyFont="1" applyFill="1" applyBorder="1" applyAlignment="1">
      <alignment horizontal="center" vertical="center"/>
    </xf>
    <xf numFmtId="166" fontId="2" fillId="5" borderId="0" xfId="0" applyNumberFormat="1" applyFont="1" applyFill="1" applyAlignment="1"/>
    <xf numFmtId="166" fontId="2" fillId="5" borderId="0" xfId="0" applyNumberFormat="1" applyFont="1" applyFill="1" applyAlignment="1" applyProtection="1"/>
    <xf numFmtId="0" fontId="23" fillId="7" borderId="6" xfId="0" applyFont="1" applyFill="1" applyBorder="1" applyAlignment="1">
      <alignment horizontal="center"/>
    </xf>
    <xf numFmtId="0" fontId="23" fillId="7" borderId="6" xfId="0" applyFont="1" applyFill="1" applyBorder="1" applyAlignment="1">
      <alignment horizontal="center" wrapText="1"/>
    </xf>
    <xf numFmtId="0" fontId="0" fillId="0" borderId="6" xfId="0" applyBorder="1" applyAlignment="1">
      <alignment horizontal="center"/>
    </xf>
    <xf numFmtId="172" fontId="0" fillId="0" borderId="6" xfId="0" applyNumberFormat="1" applyBorder="1" applyAlignment="1">
      <alignment horizontal="center"/>
    </xf>
    <xf numFmtId="172" fontId="0" fillId="0" borderId="6" xfId="0" applyNumberFormat="1" applyFont="1" applyBorder="1" applyAlignment="1">
      <alignment horizontal="center"/>
    </xf>
    <xf numFmtId="172" fontId="23" fillId="6" borderId="6" xfId="0" applyNumberFormat="1" applyFont="1" applyFill="1" applyBorder="1" applyAlignment="1">
      <alignment horizontal="center"/>
    </xf>
    <xf numFmtId="0" fontId="24" fillId="0" borderId="6" xfId="0" applyFont="1" applyBorder="1" applyAlignment="1">
      <alignment horizontal="justify" vertical="center" wrapText="1"/>
    </xf>
    <xf numFmtId="0" fontId="24" fillId="0" borderId="6" xfId="0" applyFont="1" applyBorder="1" applyAlignment="1">
      <alignment horizontal="center" vertical="center" wrapText="1"/>
    </xf>
    <xf numFmtId="172" fontId="0" fillId="0" borderId="0" xfId="0" applyNumberFormat="1"/>
    <xf numFmtId="0" fontId="2" fillId="0" borderId="0" xfId="0" applyFont="1" applyBorder="1" applyAlignment="1">
      <alignment horizontal="left" vertical="center"/>
    </xf>
    <xf numFmtId="0" fontId="23" fillId="0" borderId="0" xfId="0" applyFont="1"/>
    <xf numFmtId="0" fontId="23" fillId="0" borderId="6" xfId="0" applyFont="1" applyBorder="1"/>
    <xf numFmtId="0" fontId="0" fillId="0" borderId="6" xfId="0" applyBorder="1"/>
    <xf numFmtId="10" fontId="0" fillId="0" borderId="6" xfId="0" applyNumberFormat="1" applyBorder="1"/>
    <xf numFmtId="9" fontId="0" fillId="0" borderId="6" xfId="0" applyNumberFormat="1" applyBorder="1"/>
    <xf numFmtId="0" fontId="23" fillId="0" borderId="0" xfId="0" applyFont="1" applyFill="1" applyBorder="1"/>
    <xf numFmtId="0" fontId="26" fillId="0" borderId="0" xfId="0" applyFont="1"/>
    <xf numFmtId="165" fontId="0" fillId="0" borderId="0" xfId="0" applyNumberFormat="1"/>
    <xf numFmtId="172" fontId="0" fillId="0" borderId="6" xfId="0" applyNumberFormat="1" applyBorder="1"/>
    <xf numFmtId="0" fontId="9" fillId="4" borderId="0" xfId="0" applyFont="1" applyFill="1" applyBorder="1" applyAlignment="1">
      <alignment horizontal="center" vertical="center"/>
    </xf>
    <xf numFmtId="0" fontId="2" fillId="0" borderId="6" xfId="0" applyFont="1" applyBorder="1" applyAlignment="1">
      <alignment horizontal="center" vertical="center" wrapText="1"/>
    </xf>
    <xf numFmtId="0" fontId="3" fillId="4" borderId="0" xfId="0" applyFont="1" applyFill="1" applyBorder="1" applyAlignment="1">
      <alignment horizontal="center" vertical="center"/>
    </xf>
    <xf numFmtId="49" fontId="2" fillId="0" borderId="0" xfId="0" applyNumberFormat="1" applyFont="1" applyBorder="1" applyAlignment="1">
      <alignment horizontal="center" vertical="center"/>
    </xf>
    <xf numFmtId="4" fontId="6" fillId="0" borderId="6" xfId="0" applyNumberFormat="1"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165" fontId="6" fillId="0" borderId="6" xfId="0" applyNumberFormat="1" applyFont="1" applyBorder="1" applyAlignment="1" applyProtection="1">
      <alignment horizontal="center" vertical="center"/>
      <protection locked="0"/>
    </xf>
    <xf numFmtId="168" fontId="2" fillId="0" borderId="6" xfId="0" applyNumberFormat="1" applyFont="1" applyBorder="1" applyAlignment="1">
      <alignment horizontal="center" vertical="center"/>
    </xf>
    <xf numFmtId="0" fontId="2" fillId="0" borderId="0" xfId="0" applyFont="1" applyBorder="1" applyAlignment="1">
      <alignment horizontal="left" vertical="center"/>
    </xf>
    <xf numFmtId="0" fontId="3" fillId="3" borderId="3" xfId="0" applyFont="1" applyFill="1" applyBorder="1" applyAlignment="1">
      <alignment horizontal="left" vertical="center"/>
    </xf>
    <xf numFmtId="0" fontId="3" fillId="4" borderId="5" xfId="0" applyFont="1" applyFill="1" applyBorder="1" applyAlignment="1">
      <alignment horizontal="center"/>
    </xf>
    <xf numFmtId="0" fontId="5" fillId="0" borderId="1" xfId="0" applyFont="1" applyBorder="1" applyAlignment="1">
      <alignment horizontal="center" wrapText="1"/>
    </xf>
    <xf numFmtId="0" fontId="2" fillId="0" borderId="0" xfId="0" applyFont="1" applyBorder="1" applyAlignment="1">
      <alignment horizontal="left" vertical="center" wrapText="1"/>
    </xf>
    <xf numFmtId="0" fontId="9" fillId="0" borderId="0" xfId="0" applyFont="1" applyBorder="1" applyAlignment="1">
      <alignment horizontal="center" vertical="center"/>
    </xf>
    <xf numFmtId="0" fontId="6" fillId="0" borderId="0" xfId="0" applyFont="1" applyBorder="1" applyAlignment="1" applyProtection="1">
      <alignment horizontal="left" vertical="center"/>
      <protection locked="0"/>
    </xf>
    <xf numFmtId="165" fontId="6" fillId="0" borderId="0" xfId="0" applyNumberFormat="1" applyFont="1" applyBorder="1" applyAlignment="1" applyProtection="1">
      <alignment horizontal="left" vertical="center"/>
      <protection locked="0"/>
    </xf>
    <xf numFmtId="0" fontId="6" fillId="0" borderId="0" xfId="0" applyFont="1" applyBorder="1" applyAlignment="1" applyProtection="1">
      <alignment horizontal="center" vertical="center" wrapText="1"/>
      <protection locked="0"/>
    </xf>
    <xf numFmtId="49" fontId="6" fillId="0" borderId="0" xfId="0" applyNumberFormat="1" applyFont="1" applyBorder="1" applyAlignment="1" applyProtection="1">
      <alignment horizontal="left" vertical="center"/>
      <protection locked="0"/>
    </xf>
    <xf numFmtId="0" fontId="3" fillId="4" borderId="5" xfId="0" applyFont="1" applyFill="1" applyBorder="1" applyAlignment="1">
      <alignment horizontal="center" vertical="center"/>
    </xf>
    <xf numFmtId="0" fontId="3" fillId="0" borderId="0" xfId="0" applyFont="1" applyBorder="1" applyAlignment="1">
      <alignment horizontal="center" vertical="center"/>
    </xf>
    <xf numFmtId="0" fontId="4" fillId="0" borderId="0" xfId="0" applyFont="1" applyBorder="1" applyAlignment="1" applyProtection="1">
      <alignment horizontal="center" vertical="center" wrapText="1"/>
      <protection locked="0"/>
    </xf>
    <xf numFmtId="0" fontId="5" fillId="0" borderId="0" xfId="0" applyFont="1" applyBorder="1" applyAlignment="1">
      <alignment horizontal="center" vertical="center"/>
    </xf>
    <xf numFmtId="0" fontId="6" fillId="0" borderId="0" xfId="0" applyFont="1" applyBorder="1" applyAlignment="1" applyProtection="1">
      <alignment horizontal="left" vertical="center" wrapText="1"/>
      <protection locked="0"/>
    </xf>
    <xf numFmtId="0" fontId="3" fillId="0" borderId="0" xfId="0" applyFont="1" applyBorder="1" applyAlignment="1">
      <alignment horizontal="center" vertical="center" wrapText="1"/>
    </xf>
    <xf numFmtId="0" fontId="2" fillId="0" borderId="0" xfId="0" applyFont="1" applyBorder="1" applyAlignment="1">
      <alignment horizontal="center" vertical="center" wrapText="1"/>
    </xf>
    <xf numFmtId="0" fontId="23" fillId="6" borderId="6" xfId="0" applyFont="1" applyFill="1" applyBorder="1" applyAlignment="1">
      <alignment horizontal="center"/>
    </xf>
    <xf numFmtId="0" fontId="0" fillId="0" borderId="6" xfId="0" applyBorder="1" applyAlignment="1">
      <alignment horizontal="center" vertical="center"/>
    </xf>
    <xf numFmtId="0" fontId="23" fillId="6" borderId="6" xfId="0" applyFont="1" applyFill="1" applyBorder="1" applyAlignment="1">
      <alignment horizontal="center" vertical="center"/>
    </xf>
    <xf numFmtId="0" fontId="25" fillId="0" borderId="0" xfId="0" applyFont="1" applyAlignment="1">
      <alignment horizontal="center" wrapText="1"/>
    </xf>
    <xf numFmtId="0" fontId="23" fillId="0" borderId="0" xfId="0" applyFont="1" applyAlignment="1">
      <alignment horizontal="center" wrapText="1"/>
    </xf>
    <xf numFmtId="0" fontId="23" fillId="0" borderId="0" xfId="0" applyFont="1" applyFill="1" applyBorder="1" applyAlignment="1">
      <alignment horizontal="center" wrapText="1"/>
    </xf>
  </cellXfs>
  <cellStyles count="3">
    <cellStyle name="Moeda" xfId="2" builtinId="4"/>
    <cellStyle name="Normal" xfId="0" builtinId="0"/>
    <cellStyle name="Porcentagem"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352937</xdr:colOff>
      <xdr:row>52</xdr:row>
      <xdr:rowOff>193758</xdr:rowOff>
    </xdr:to>
    <xdr:sp macro="" textlink="">
      <xdr:nvSpPr>
        <xdr:cNvPr id="2" name="CustomShape 1" hidden="1"/>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352937</xdr:colOff>
      <xdr:row>52</xdr:row>
      <xdr:rowOff>193758</xdr:rowOff>
    </xdr:to>
    <xdr:sp macro="" textlink="">
      <xdr:nvSpPr>
        <xdr:cNvPr id="3" name="CustomShape 1" hidden="1"/>
        <xdr:cNvSpPr/>
      </xdr:nvSpPr>
      <xdr:spPr>
        <a:xfrm>
          <a:off x="54000" y="0"/>
          <a:ext cx="4457280" cy="10842708"/>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54000</xdr:colOff>
      <xdr:row>0</xdr:row>
      <xdr:rowOff>0</xdr:rowOff>
    </xdr:from>
    <xdr:to>
      <xdr:col>2</xdr:col>
      <xdr:colOff>529830</xdr:colOff>
      <xdr:row>53</xdr:row>
      <xdr:rowOff>180150</xdr:rowOff>
    </xdr:to>
    <xdr:sp macro="" textlink="">
      <xdr:nvSpPr>
        <xdr:cNvPr id="2"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54000</xdr:colOff>
      <xdr:row>0</xdr:row>
      <xdr:rowOff>0</xdr:rowOff>
    </xdr:from>
    <xdr:to>
      <xdr:col>2</xdr:col>
      <xdr:colOff>529830</xdr:colOff>
      <xdr:row>53</xdr:row>
      <xdr:rowOff>180150</xdr:rowOff>
    </xdr:to>
    <xdr:sp macro="" textlink="">
      <xdr:nvSpPr>
        <xdr:cNvPr id="3" name="CustomShape 1" hidden="1"/>
        <xdr:cNvSpPr/>
      </xdr:nvSpPr>
      <xdr:spPr>
        <a:xfrm>
          <a:off x="54000" y="0"/>
          <a:ext cx="4457280" cy="10838625"/>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37"/>
  <sheetViews>
    <sheetView topLeftCell="A55" zoomScale="60" zoomScaleNormal="60" workbookViewId="0">
      <selection activeCell="H101" sqref="H101:H10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59" t="s">
        <v>3</v>
      </c>
      <c r="B3" s="159"/>
      <c r="C3" s="159"/>
      <c r="D3" s="159"/>
      <c r="E3" s="159"/>
      <c r="F3" s="159"/>
      <c r="G3" s="159"/>
      <c r="H3" s="159"/>
    </row>
    <row r="4" spans="1:8" ht="15.75" x14ac:dyDescent="0.25">
      <c r="A4" s="6" t="s">
        <v>4</v>
      </c>
      <c r="B4" s="7" t="s">
        <v>5</v>
      </c>
      <c r="C4" s="7"/>
      <c r="D4" s="8"/>
      <c r="E4" s="177" t="s">
        <v>6</v>
      </c>
      <c r="F4" s="177"/>
      <c r="G4" s="177"/>
      <c r="H4" s="177"/>
    </row>
    <row r="5" spans="1:8" ht="15.75" x14ac:dyDescent="0.25">
      <c r="A5" s="6" t="s">
        <v>7</v>
      </c>
      <c r="B5" s="7" t="s">
        <v>8</v>
      </c>
      <c r="C5" s="7"/>
      <c r="D5" s="9"/>
      <c r="E5" s="177"/>
      <c r="F5" s="177"/>
      <c r="G5" s="177"/>
      <c r="H5" s="177"/>
    </row>
    <row r="6" spans="1:8" ht="15.75" x14ac:dyDescent="0.25">
      <c r="A6" s="6" t="s">
        <v>9</v>
      </c>
      <c r="B6" s="7" t="s">
        <v>10</v>
      </c>
      <c r="C6" s="7"/>
      <c r="D6" s="10" t="s">
        <v>11</v>
      </c>
      <c r="E6" s="177"/>
      <c r="F6" s="177"/>
      <c r="G6" s="177"/>
      <c r="H6" s="177"/>
    </row>
    <row r="7" spans="1:8" ht="15.75" x14ac:dyDescent="0.25">
      <c r="A7" s="178"/>
      <c r="B7" s="178"/>
      <c r="C7" s="178"/>
      <c r="D7" s="178"/>
      <c r="E7" s="11"/>
      <c r="F7" s="11"/>
      <c r="G7" s="11"/>
      <c r="H7" s="11"/>
    </row>
    <row r="8" spans="1:8" ht="15.75" x14ac:dyDescent="0.25">
      <c r="A8" s="159" t="s">
        <v>12</v>
      </c>
      <c r="B8" s="159"/>
      <c r="C8" s="159"/>
      <c r="D8" s="159"/>
      <c r="E8" s="159"/>
      <c r="F8" s="159"/>
      <c r="G8" s="159"/>
      <c r="H8" s="159"/>
    </row>
    <row r="9" spans="1:8" x14ac:dyDescent="0.25">
      <c r="A9" s="12" t="s">
        <v>4</v>
      </c>
      <c r="B9" s="13" t="s">
        <v>13</v>
      </c>
      <c r="C9" s="13"/>
      <c r="D9" s="171" t="s">
        <v>14</v>
      </c>
      <c r="E9" s="171"/>
      <c r="F9" s="171"/>
      <c r="G9" s="171"/>
      <c r="H9" s="171"/>
    </row>
    <row r="10" spans="1:8" x14ac:dyDescent="0.25">
      <c r="A10" s="12" t="s">
        <v>7</v>
      </c>
      <c r="B10" s="13" t="s">
        <v>15</v>
      </c>
      <c r="C10" s="13"/>
      <c r="D10" s="179" t="s">
        <v>154</v>
      </c>
      <c r="E10" s="179"/>
      <c r="F10" s="179"/>
      <c r="G10" s="179"/>
      <c r="H10" s="179"/>
    </row>
    <row r="11" spans="1:8" x14ac:dyDescent="0.25">
      <c r="A11" s="12" t="s">
        <v>9</v>
      </c>
      <c r="B11" s="13" t="s">
        <v>16</v>
      </c>
      <c r="C11" s="13"/>
      <c r="D11" s="179" t="s">
        <v>173</v>
      </c>
      <c r="E11" s="179"/>
      <c r="F11" s="179"/>
      <c r="G11" s="179"/>
      <c r="H11" s="179"/>
    </row>
    <row r="12" spans="1:8" x14ac:dyDescent="0.25">
      <c r="A12" s="12" t="s">
        <v>17</v>
      </c>
      <c r="B12" s="13" t="s">
        <v>18</v>
      </c>
      <c r="C12" s="13"/>
      <c r="D12" s="179">
        <v>12</v>
      </c>
      <c r="E12" s="179"/>
      <c r="F12" s="179"/>
      <c r="G12" s="179"/>
      <c r="H12" s="179"/>
    </row>
    <row r="13" spans="1:8" x14ac:dyDescent="0.25">
      <c r="A13" s="12"/>
      <c r="B13" s="13"/>
      <c r="C13" s="13"/>
      <c r="D13" s="14"/>
      <c r="E13" s="14"/>
      <c r="F13" s="14"/>
      <c r="G13" s="14"/>
      <c r="H13" s="15"/>
    </row>
    <row r="14" spans="1:8" ht="15.75" x14ac:dyDescent="0.25">
      <c r="A14" s="159" t="s">
        <v>19</v>
      </c>
      <c r="B14" s="159"/>
      <c r="C14" s="159"/>
      <c r="D14" s="159"/>
      <c r="E14" s="159"/>
      <c r="F14" s="159"/>
      <c r="G14" s="159"/>
      <c r="H14" s="159"/>
    </row>
    <row r="15" spans="1:8" ht="15.75" x14ac:dyDescent="0.25">
      <c r="A15" s="12"/>
      <c r="B15" s="16" t="s">
        <v>20</v>
      </c>
      <c r="C15" s="16"/>
      <c r="D15" s="17" t="s">
        <v>21</v>
      </c>
      <c r="E15" s="180" t="s">
        <v>22</v>
      </c>
      <c r="F15" s="180"/>
      <c r="G15" s="180"/>
      <c r="H15" s="180"/>
    </row>
    <row r="16" spans="1:8" x14ac:dyDescent="0.25">
      <c r="A16" s="12" t="s">
        <v>4</v>
      </c>
      <c r="B16" s="18" t="s">
        <v>172</v>
      </c>
      <c r="C16" s="19"/>
      <c r="D16" s="20" t="s">
        <v>23</v>
      </c>
      <c r="E16" s="181">
        <v>1</v>
      </c>
      <c r="F16" s="181"/>
      <c r="G16" s="181"/>
      <c r="H16" s="181"/>
    </row>
    <row r="17" spans="1:9" x14ac:dyDescent="0.25">
      <c r="A17" s="12" t="s">
        <v>7</v>
      </c>
      <c r="B17" s="13"/>
      <c r="C17" s="13"/>
      <c r="D17" s="21"/>
      <c r="E17" s="169"/>
      <c r="F17" s="169"/>
      <c r="G17" s="169"/>
      <c r="H17" s="169"/>
    </row>
    <row r="18" spans="1:9" x14ac:dyDescent="0.25">
      <c r="A18" s="12" t="s">
        <v>9</v>
      </c>
      <c r="B18" s="13"/>
      <c r="C18" s="13"/>
      <c r="D18" s="21"/>
      <c r="E18" s="169"/>
      <c r="F18" s="169"/>
      <c r="G18" s="169"/>
      <c r="H18" s="169"/>
    </row>
    <row r="19" spans="1:9" ht="15.75" x14ac:dyDescent="0.25">
      <c r="A19" s="110"/>
      <c r="B19" s="159" t="s">
        <v>24</v>
      </c>
      <c r="C19" s="159"/>
      <c r="D19" s="159"/>
      <c r="E19" s="159"/>
      <c r="F19" s="159"/>
      <c r="G19" s="159"/>
      <c r="H19" s="159"/>
    </row>
    <row r="20" spans="1:9" ht="15.75" x14ac:dyDescent="0.25">
      <c r="A20" s="170" t="s">
        <v>25</v>
      </c>
      <c r="B20" s="170"/>
      <c r="C20" s="170"/>
      <c r="D20" s="170"/>
      <c r="E20" s="170"/>
      <c r="F20" s="170"/>
      <c r="G20" s="170"/>
      <c r="H20" s="170"/>
    </row>
    <row r="21" spans="1:9" x14ac:dyDescent="0.25">
      <c r="A21" s="12">
        <v>1</v>
      </c>
      <c r="B21" s="13" t="s">
        <v>20</v>
      </c>
      <c r="C21" s="13"/>
      <c r="D21" s="171" t="s">
        <v>168</v>
      </c>
      <c r="E21" s="171"/>
      <c r="F21" s="171"/>
      <c r="G21" s="171"/>
      <c r="H21" s="171"/>
    </row>
    <row r="22" spans="1:9" x14ac:dyDescent="0.25">
      <c r="A22" s="12">
        <v>2</v>
      </c>
      <c r="B22" s="13" t="s">
        <v>26</v>
      </c>
      <c r="C22" s="13"/>
      <c r="D22" s="172" t="s">
        <v>169</v>
      </c>
      <c r="E22" s="172"/>
      <c r="F22" s="172"/>
      <c r="G22" s="172"/>
      <c r="H22" s="172"/>
    </row>
    <row r="23" spans="1:9" x14ac:dyDescent="0.25">
      <c r="A23" s="12">
        <v>3</v>
      </c>
      <c r="B23" s="13" t="s">
        <v>27</v>
      </c>
      <c r="C23" s="13"/>
      <c r="D23" s="22">
        <v>1298.78</v>
      </c>
      <c r="E23" s="23"/>
      <c r="F23" s="23"/>
      <c r="G23" s="23"/>
      <c r="H23" s="23"/>
    </row>
    <row r="24" spans="1:9" ht="30" x14ac:dyDescent="0.25">
      <c r="A24" s="1">
        <v>4</v>
      </c>
      <c r="B24" s="24" t="s">
        <v>28</v>
      </c>
      <c r="C24" s="24"/>
      <c r="D24" s="173" t="s">
        <v>157</v>
      </c>
      <c r="E24" s="173"/>
      <c r="F24" s="173"/>
      <c r="G24" s="173"/>
      <c r="H24" s="173"/>
    </row>
    <row r="25" spans="1:9" x14ac:dyDescent="0.25">
      <c r="A25" s="1">
        <v>5</v>
      </c>
      <c r="B25" s="25" t="s">
        <v>29</v>
      </c>
      <c r="C25" s="25"/>
      <c r="D25" s="174" t="s">
        <v>158</v>
      </c>
      <c r="E25" s="174"/>
      <c r="F25" s="174"/>
      <c r="G25" s="174"/>
      <c r="H25" s="174"/>
    </row>
    <row r="26" spans="1:9" ht="15.75" x14ac:dyDescent="0.25">
      <c r="A26" s="26">
        <v>1</v>
      </c>
      <c r="B26" s="157" t="s">
        <v>30</v>
      </c>
      <c r="C26" s="157"/>
      <c r="D26" s="157"/>
      <c r="E26" s="157"/>
      <c r="F26" s="157"/>
      <c r="G26" s="157"/>
      <c r="H26" s="157"/>
    </row>
    <row r="27" spans="1:9" ht="15.75" x14ac:dyDescent="0.25">
      <c r="A27" s="1" t="s">
        <v>4</v>
      </c>
      <c r="B27" s="27" t="s">
        <v>31</v>
      </c>
      <c r="C27" s="27"/>
      <c r="D27" s="27"/>
      <c r="G27" s="28"/>
      <c r="H27" s="29">
        <v>1298.78</v>
      </c>
    </row>
    <row r="28" spans="1:9" ht="15.75" x14ac:dyDescent="0.25">
      <c r="A28" s="1" t="s">
        <v>7</v>
      </c>
      <c r="B28" s="6" t="s">
        <v>32</v>
      </c>
      <c r="C28" s="6"/>
      <c r="D28" s="30"/>
      <c r="E28" s="31">
        <v>0</v>
      </c>
      <c r="H28" s="32">
        <v>0</v>
      </c>
    </row>
    <row r="29" spans="1:9" ht="15.75" x14ac:dyDescent="0.25">
      <c r="A29" s="1" t="s">
        <v>9</v>
      </c>
      <c r="B29" s="6" t="s">
        <v>34</v>
      </c>
      <c r="C29" s="6"/>
      <c r="D29" s="33" t="s">
        <v>35</v>
      </c>
      <c r="E29" s="34" t="s">
        <v>36</v>
      </c>
      <c r="F29" s="33" t="s">
        <v>37</v>
      </c>
      <c r="G29" s="35"/>
      <c r="H29" s="32">
        <f>E31*F31</f>
        <v>0</v>
      </c>
    </row>
    <row r="30" spans="1:9" ht="15.75" x14ac:dyDescent="0.25">
      <c r="A30" s="1" t="s">
        <v>17</v>
      </c>
      <c r="B30" s="6" t="s">
        <v>167</v>
      </c>
      <c r="C30" s="6"/>
      <c r="D30" s="33"/>
      <c r="E30" s="34"/>
      <c r="F30" s="33"/>
      <c r="G30" s="35"/>
      <c r="H30" s="32">
        <v>0</v>
      </c>
      <c r="I30">
        <v>40</v>
      </c>
    </row>
    <row r="31" spans="1:9" ht="15.75" x14ac:dyDescent="0.25">
      <c r="A31" s="1" t="s">
        <v>40</v>
      </c>
      <c r="B31" s="6" t="s">
        <v>38</v>
      </c>
      <c r="C31" s="6"/>
      <c r="D31" s="30" t="s">
        <v>39</v>
      </c>
      <c r="E31" s="36">
        <v>0</v>
      </c>
      <c r="F31" s="37">
        <v>954</v>
      </c>
      <c r="G31" s="27"/>
      <c r="H31" s="38">
        <v>24.6</v>
      </c>
      <c r="I31">
        <v>120</v>
      </c>
    </row>
    <row r="32" spans="1:9" ht="15.75" x14ac:dyDescent="0.25">
      <c r="A32" s="1" t="s">
        <v>42</v>
      </c>
      <c r="B32" s="6" t="s">
        <v>41</v>
      </c>
      <c r="C32" s="6"/>
      <c r="G32" s="35"/>
      <c r="H32" s="38">
        <v>3.51</v>
      </c>
    </row>
    <row r="33" spans="1:9" ht="15.75" x14ac:dyDescent="0.25">
      <c r="A33" s="1" t="s">
        <v>61</v>
      </c>
      <c r="B33" s="6" t="s">
        <v>159</v>
      </c>
      <c r="C33" s="6"/>
      <c r="G33" s="35"/>
      <c r="H33" s="38">
        <v>6.44</v>
      </c>
    </row>
    <row r="34" spans="1:9" ht="15.75" x14ac:dyDescent="0.25">
      <c r="A34" s="1" t="s">
        <v>43</v>
      </c>
      <c r="B34" s="6" t="s">
        <v>155</v>
      </c>
      <c r="C34" s="6"/>
      <c r="G34" s="35"/>
      <c r="H34" s="38">
        <v>29.52</v>
      </c>
    </row>
    <row r="35" spans="1:9" ht="15.75" x14ac:dyDescent="0.25">
      <c r="A35" s="1" t="s">
        <v>161</v>
      </c>
      <c r="B35" s="8" t="s">
        <v>160</v>
      </c>
      <c r="C35" s="8"/>
      <c r="G35" s="35"/>
      <c r="H35" s="38">
        <v>39.36</v>
      </c>
    </row>
    <row r="36" spans="1:9" ht="15.75" x14ac:dyDescent="0.25">
      <c r="A36" s="1" t="s">
        <v>165</v>
      </c>
      <c r="B36" s="8" t="s">
        <v>162</v>
      </c>
      <c r="C36" s="8"/>
      <c r="G36" s="35"/>
      <c r="H36" s="38">
        <v>15.77</v>
      </c>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1417.9799999999998</v>
      </c>
    </row>
    <row r="39" spans="1:9" ht="15.75" x14ac:dyDescent="0.25">
      <c r="A39" s="44">
        <v>2</v>
      </c>
      <c r="B39" s="175" t="s">
        <v>46</v>
      </c>
      <c r="C39" s="175"/>
      <c r="D39" s="175"/>
      <c r="E39" s="175"/>
      <c r="F39" s="175"/>
      <c r="G39" s="175"/>
      <c r="H39" s="175"/>
    </row>
    <row r="40" spans="1:9" ht="15.75" x14ac:dyDescent="0.25">
      <c r="A40" s="113" t="s">
        <v>47</v>
      </c>
      <c r="B40" s="176" t="s">
        <v>48</v>
      </c>
      <c r="C40" s="176"/>
      <c r="D40" s="176"/>
      <c r="E40" s="176"/>
      <c r="F40" s="176"/>
      <c r="G40" s="176"/>
      <c r="H40" s="176"/>
    </row>
    <row r="41" spans="1:9" ht="15.75" x14ac:dyDescent="0.25">
      <c r="A41" s="1" t="s">
        <v>4</v>
      </c>
      <c r="B41" s="8" t="s">
        <v>49</v>
      </c>
      <c r="C41" s="8"/>
      <c r="D41" s="8"/>
      <c r="E41" s="27"/>
      <c r="F41" s="28"/>
      <c r="G41" s="45">
        <v>8.3299999999999999E-2</v>
      </c>
      <c r="H41" s="28">
        <f>SUM($H$38*G41)</f>
        <v>118.11773399999998</v>
      </c>
    </row>
    <row r="42" spans="1:9" ht="15.75" x14ac:dyDescent="0.25">
      <c r="A42" s="1" t="s">
        <v>7</v>
      </c>
      <c r="B42" s="27" t="s">
        <v>50</v>
      </c>
      <c r="C42" s="27"/>
      <c r="D42" s="27"/>
      <c r="E42" s="27"/>
      <c r="F42" s="46"/>
      <c r="G42" s="47">
        <v>0.121</v>
      </c>
      <c r="H42" s="28">
        <f>SUM($H$38*G42)</f>
        <v>171.57557999999997</v>
      </c>
    </row>
    <row r="43" spans="1:9" ht="15.75" x14ac:dyDescent="0.25">
      <c r="A43" s="1" t="s">
        <v>9</v>
      </c>
      <c r="B43" s="48" t="s">
        <v>51</v>
      </c>
      <c r="C43" s="48"/>
      <c r="D43" s="27"/>
      <c r="E43" s="27"/>
      <c r="F43" s="46"/>
      <c r="G43" s="47">
        <f>G42+G41*G54</f>
        <v>0.15165439999999999</v>
      </c>
      <c r="H43" s="28">
        <f>SUM(H41:H42)*G54</f>
        <v>106.60713955200002</v>
      </c>
    </row>
    <row r="44" spans="1:9" ht="15.75" x14ac:dyDescent="0.25">
      <c r="A44" s="49"/>
      <c r="B44" s="50" t="s">
        <v>45</v>
      </c>
      <c r="C44" s="40"/>
      <c r="D44" s="41"/>
      <c r="E44" s="41"/>
      <c r="F44" s="42"/>
      <c r="G44" s="42"/>
      <c r="H44" s="43">
        <f>SUM(H41:H43)</f>
        <v>396.30045355200002</v>
      </c>
    </row>
    <row r="45" spans="1:9" ht="15.75" x14ac:dyDescent="0.25">
      <c r="A45" s="110" t="s">
        <v>52</v>
      </c>
      <c r="B45" s="159" t="s">
        <v>53</v>
      </c>
      <c r="C45" s="159"/>
      <c r="D45" s="159"/>
      <c r="E45" s="159"/>
      <c r="F45" s="159"/>
      <c r="G45" s="159"/>
      <c r="H45" s="159"/>
    </row>
    <row r="46" spans="1:9" ht="15.75" x14ac:dyDescent="0.25">
      <c r="A46" s="1" t="s">
        <v>4</v>
      </c>
      <c r="B46" s="51" t="s">
        <v>54</v>
      </c>
      <c r="C46" s="51"/>
      <c r="D46" s="27"/>
      <c r="E46" s="27"/>
      <c r="F46" s="28"/>
      <c r="G46" s="45">
        <v>0.2</v>
      </c>
      <c r="H46" s="28">
        <f>SUM($H$38*G46)</f>
        <v>283.59599999999995</v>
      </c>
    </row>
    <row r="47" spans="1:9" ht="15.75" x14ac:dyDescent="0.25">
      <c r="A47" s="1" t="s">
        <v>7</v>
      </c>
      <c r="B47" s="51" t="s">
        <v>55</v>
      </c>
      <c r="C47" s="51"/>
      <c r="D47" s="168" t="s">
        <v>56</v>
      </c>
      <c r="E47" s="168"/>
      <c r="F47" s="28"/>
      <c r="G47" s="52">
        <v>1.4999999999999999E-2</v>
      </c>
      <c r="H47" s="28">
        <f t="shared" ref="H47:H53" si="0">SUM($H$38*G47)</f>
        <v>21.269699999999997</v>
      </c>
      <c r="I47" s="115"/>
    </row>
    <row r="48" spans="1:9" ht="15.75" x14ac:dyDescent="0.25">
      <c r="A48" s="1" t="s">
        <v>9</v>
      </c>
      <c r="B48" s="51" t="s">
        <v>57</v>
      </c>
      <c r="C48" s="51"/>
      <c r="D48" s="168"/>
      <c r="E48" s="168"/>
      <c r="F48" s="28"/>
      <c r="G48" s="52">
        <v>0.01</v>
      </c>
      <c r="H48" s="28">
        <f t="shared" si="0"/>
        <v>14.179799999999998</v>
      </c>
    </row>
    <row r="49" spans="1:13" ht="15.75" x14ac:dyDescent="0.25">
      <c r="A49" s="1" t="s">
        <v>17</v>
      </c>
      <c r="B49" s="51" t="s">
        <v>58</v>
      </c>
      <c r="C49" s="51"/>
      <c r="D49" s="27"/>
      <c r="E49" s="27"/>
      <c r="F49" s="28"/>
      <c r="G49" s="52">
        <v>2E-3</v>
      </c>
      <c r="H49" s="28">
        <f t="shared" si="0"/>
        <v>2.8359599999999996</v>
      </c>
    </row>
    <row r="50" spans="1:13" ht="15.75" x14ac:dyDescent="0.25">
      <c r="A50" s="1" t="s">
        <v>40</v>
      </c>
      <c r="B50" s="51" t="s">
        <v>59</v>
      </c>
      <c r="C50" s="51"/>
      <c r="D50" s="27"/>
      <c r="E50" s="27"/>
      <c r="F50" s="28"/>
      <c r="G50" s="52">
        <v>2.5000000000000001E-2</v>
      </c>
      <c r="H50" s="28">
        <f>SUM($H$38*G50)</f>
        <v>35.449499999999993</v>
      </c>
    </row>
    <row r="51" spans="1:13" ht="15.75" x14ac:dyDescent="0.25">
      <c r="A51" s="1" t="s">
        <v>42</v>
      </c>
      <c r="B51" s="51" t="s">
        <v>60</v>
      </c>
      <c r="C51" s="51"/>
      <c r="D51" s="27"/>
      <c r="E51" s="27"/>
      <c r="F51" s="28"/>
      <c r="G51" s="45">
        <v>0.08</v>
      </c>
      <c r="H51" s="28">
        <f t="shared" si="0"/>
        <v>113.43839999999999</v>
      </c>
    </row>
    <row r="52" spans="1:13" ht="15.75" x14ac:dyDescent="0.25">
      <c r="A52" s="1" t="s">
        <v>61</v>
      </c>
      <c r="B52" s="51" t="s">
        <v>62</v>
      </c>
      <c r="C52" s="51"/>
      <c r="D52" s="53"/>
      <c r="E52" s="53"/>
      <c r="F52" s="53"/>
      <c r="G52" s="52">
        <v>0.03</v>
      </c>
      <c r="H52" s="28">
        <f t="shared" si="0"/>
        <v>42.539399999999993</v>
      </c>
    </row>
    <row r="53" spans="1:13" ht="15.75" x14ac:dyDescent="0.25">
      <c r="A53" s="1" t="s">
        <v>43</v>
      </c>
      <c r="B53" s="51" t="s">
        <v>63</v>
      </c>
      <c r="C53" s="51"/>
      <c r="D53" s="27"/>
      <c r="E53" s="27"/>
      <c r="F53" s="28"/>
      <c r="G53" s="52">
        <v>6.0000000000000001E-3</v>
      </c>
      <c r="H53" s="28">
        <f t="shared" si="0"/>
        <v>8.5078799999999983</v>
      </c>
      <c r="I53" s="121">
        <f>H54+H43</f>
        <v>628.42377955199993</v>
      </c>
    </row>
    <row r="54" spans="1:13" ht="15.75" x14ac:dyDescent="0.25">
      <c r="A54" s="54"/>
      <c r="B54" s="55" t="s">
        <v>45</v>
      </c>
      <c r="C54" s="55"/>
      <c r="D54" s="40"/>
      <c r="E54" s="40"/>
      <c r="F54" s="56"/>
      <c r="G54" s="57">
        <f>SUM(G46:G53)</f>
        <v>0.3680000000000001</v>
      </c>
      <c r="H54" s="58">
        <f>SUM(H46:H53)</f>
        <v>521.81663999999989</v>
      </c>
    </row>
    <row r="55" spans="1:13" ht="15.75" x14ac:dyDescent="0.25">
      <c r="A55" s="110" t="s">
        <v>64</v>
      </c>
      <c r="B55" s="159" t="s">
        <v>65</v>
      </c>
      <c r="C55" s="159"/>
      <c r="D55" s="159"/>
      <c r="E55" s="159"/>
      <c r="F55" s="159"/>
      <c r="G55" s="159"/>
      <c r="H55" s="159"/>
    </row>
    <row r="56" spans="1:13" ht="15.75" x14ac:dyDescent="0.25">
      <c r="A56" s="6" t="s">
        <v>66</v>
      </c>
      <c r="B56" s="59"/>
      <c r="C56" s="59"/>
      <c r="D56" s="60" t="s">
        <v>67</v>
      </c>
      <c r="E56" s="60" t="s">
        <v>68</v>
      </c>
      <c r="F56" s="60" t="s">
        <v>69</v>
      </c>
      <c r="G56" s="60" t="s">
        <v>70</v>
      </c>
      <c r="H56" s="6"/>
    </row>
    <row r="57" spans="1:13" ht="15.75" x14ac:dyDescent="0.25">
      <c r="A57" s="160" t="s">
        <v>4</v>
      </c>
      <c r="B57" s="6" t="s">
        <v>71</v>
      </c>
      <c r="C57" s="6"/>
      <c r="D57" s="161">
        <v>26</v>
      </c>
      <c r="E57" s="162">
        <v>2</v>
      </c>
      <c r="F57" s="163">
        <v>3.3</v>
      </c>
      <c r="G57" s="164">
        <v>0.06</v>
      </c>
      <c r="H57" s="35">
        <f>F57*E57*D57</f>
        <v>171.6</v>
      </c>
    </row>
    <row r="58" spans="1:13" ht="15.75" x14ac:dyDescent="0.25">
      <c r="A58" s="160"/>
      <c r="B58" s="6" t="s">
        <v>72</v>
      </c>
      <c r="C58" s="6"/>
      <c r="D58" s="161"/>
      <c r="E58" s="161"/>
      <c r="F58" s="161"/>
      <c r="G58" s="161"/>
      <c r="H58" s="35">
        <f>H27*G57</f>
        <v>77.9268</v>
      </c>
    </row>
    <row r="59" spans="1:13" ht="15.75" x14ac:dyDescent="0.25">
      <c r="A59" s="160"/>
      <c r="B59" s="8" t="s">
        <v>73</v>
      </c>
      <c r="C59" s="8"/>
      <c r="D59" s="8"/>
      <c r="E59" s="27"/>
      <c r="F59" s="27"/>
      <c r="G59" s="61"/>
      <c r="H59" s="35">
        <f>H57-H58</f>
        <v>93.673199999999994</v>
      </c>
    </row>
    <row r="60" spans="1:13" ht="15.75" x14ac:dyDescent="0.25">
      <c r="A60" s="160" t="s">
        <v>7</v>
      </c>
      <c r="B60" s="6" t="s">
        <v>74</v>
      </c>
      <c r="C60" s="6"/>
      <c r="D60" s="161">
        <v>1</v>
      </c>
      <c r="E60" s="162">
        <v>1</v>
      </c>
      <c r="F60" s="163">
        <v>244.43</v>
      </c>
      <c r="G60" s="164">
        <v>0.2</v>
      </c>
      <c r="H60" s="35">
        <f>F60*E60*D60</f>
        <v>244.43</v>
      </c>
    </row>
    <row r="61" spans="1:13" ht="15.75" x14ac:dyDescent="0.25">
      <c r="A61" s="160"/>
      <c r="B61" s="6" t="s">
        <v>72</v>
      </c>
      <c r="C61" s="6"/>
      <c r="D61" s="161"/>
      <c r="E61" s="161"/>
      <c r="F61" s="161"/>
      <c r="G61" s="161"/>
      <c r="H61" s="35">
        <f>H60*G60</f>
        <v>48.886000000000003</v>
      </c>
    </row>
    <row r="62" spans="1:13" ht="15.75" x14ac:dyDescent="0.25">
      <c r="A62" s="160"/>
      <c r="B62" s="165" t="s">
        <v>75</v>
      </c>
      <c r="C62" s="165"/>
      <c r="D62" s="165"/>
      <c r="E62" s="165"/>
      <c r="F62" s="13"/>
      <c r="G62" s="13"/>
      <c r="H62" s="35">
        <f>H60-H61</f>
        <v>195.54400000000001</v>
      </c>
    </row>
    <row r="63" spans="1:13" ht="15.75" x14ac:dyDescent="0.25">
      <c r="A63" s="62" t="s">
        <v>9</v>
      </c>
      <c r="B63" s="165" t="s">
        <v>76</v>
      </c>
      <c r="C63" s="165"/>
      <c r="D63" s="165"/>
      <c r="E63" s="165"/>
      <c r="F63" s="13"/>
      <c r="G63" s="13"/>
      <c r="H63" s="35">
        <v>0</v>
      </c>
    </row>
    <row r="64" spans="1:13" ht="15.75" x14ac:dyDescent="0.25">
      <c r="A64" s="62" t="s">
        <v>17</v>
      </c>
      <c r="B64" s="117" t="s">
        <v>77</v>
      </c>
      <c r="C64" s="117"/>
      <c r="D64" s="117"/>
      <c r="E64" s="117" t="s">
        <v>163</v>
      </c>
      <c r="F64" s="13"/>
      <c r="G64" s="13"/>
      <c r="H64" s="35">
        <v>0</v>
      </c>
      <c r="J64" s="111"/>
      <c r="K64" s="13"/>
      <c r="L64" s="13"/>
      <c r="M64" s="35">
        <v>0</v>
      </c>
    </row>
    <row r="65" spans="1:9" ht="15.75" x14ac:dyDescent="0.25">
      <c r="A65" s="62" t="s">
        <v>40</v>
      </c>
      <c r="B65" s="116" t="s">
        <v>78</v>
      </c>
      <c r="C65" s="116"/>
      <c r="D65" s="116"/>
      <c r="E65" s="118">
        <v>3.8059999999999998E-4</v>
      </c>
      <c r="H65" s="35">
        <f>(1/12*(H27+H28+H30))*E65</f>
        <v>4.1192972333333328E-2</v>
      </c>
    </row>
    <row r="66" spans="1:9" ht="15.75" x14ac:dyDescent="0.25">
      <c r="A66" s="63"/>
      <c r="B66" s="166" t="s">
        <v>45</v>
      </c>
      <c r="C66" s="166"/>
      <c r="D66" s="166"/>
      <c r="E66" s="166"/>
      <c r="F66" s="64"/>
      <c r="G66" s="64"/>
      <c r="H66" s="65">
        <f>H59+H62+H63+H64+M64+H65</f>
        <v>289.2583929723333</v>
      </c>
    </row>
    <row r="67" spans="1:9" ht="15.75" x14ac:dyDescent="0.25">
      <c r="A67" s="159" t="s">
        <v>79</v>
      </c>
      <c r="B67" s="159"/>
      <c r="C67" s="159"/>
      <c r="D67" s="159"/>
      <c r="E67" s="159"/>
      <c r="F67" s="159"/>
      <c r="G67" s="159"/>
      <c r="H67" s="159"/>
    </row>
    <row r="68" spans="1:9" ht="15.75" x14ac:dyDescent="0.25">
      <c r="A68" s="62" t="s">
        <v>47</v>
      </c>
      <c r="B68" s="8" t="s">
        <v>80</v>
      </c>
      <c r="C68" s="8"/>
      <c r="D68" s="66"/>
      <c r="E68" s="66"/>
      <c r="F68" s="13"/>
      <c r="G68" s="13"/>
      <c r="H68" s="67">
        <f>H44</f>
        <v>396.30045355200002</v>
      </c>
    </row>
    <row r="69" spans="1:9" ht="15.75" x14ac:dyDescent="0.25">
      <c r="A69" s="62" t="s">
        <v>52</v>
      </c>
      <c r="B69" s="8" t="s">
        <v>81</v>
      </c>
      <c r="C69" s="8"/>
      <c r="D69" s="66"/>
      <c r="E69" s="66"/>
      <c r="F69" s="13"/>
      <c r="G69" s="13"/>
      <c r="H69" s="67">
        <f>H54</f>
        <v>521.81663999999989</v>
      </c>
    </row>
    <row r="70" spans="1:9" ht="15.75" x14ac:dyDescent="0.25">
      <c r="A70" s="62" t="s">
        <v>64</v>
      </c>
      <c r="B70" s="8" t="s">
        <v>82</v>
      </c>
      <c r="C70" s="8"/>
      <c r="D70" s="66"/>
      <c r="E70" s="66"/>
      <c r="F70" s="13"/>
      <c r="G70" s="13"/>
      <c r="H70" s="67">
        <f>H66</f>
        <v>289.2583929723333</v>
      </c>
    </row>
    <row r="71" spans="1:9" ht="15.75" x14ac:dyDescent="0.25">
      <c r="A71" s="63"/>
      <c r="B71" s="112" t="s">
        <v>45</v>
      </c>
      <c r="C71" s="112"/>
      <c r="D71" s="112"/>
      <c r="E71" s="112"/>
      <c r="F71" s="64"/>
      <c r="G71" s="64"/>
      <c r="H71" s="65">
        <f>SUM(H68:H70)</f>
        <v>1207.3754865243332</v>
      </c>
    </row>
    <row r="72" spans="1:9" ht="15.75" x14ac:dyDescent="0.25">
      <c r="A72" s="68">
        <v>3</v>
      </c>
      <c r="B72" s="157" t="s">
        <v>83</v>
      </c>
      <c r="C72" s="157"/>
      <c r="D72" s="157"/>
      <c r="E72" s="157"/>
      <c r="F72" s="157"/>
      <c r="G72" s="157"/>
      <c r="H72" s="157"/>
    </row>
    <row r="73" spans="1:9" ht="15.75" x14ac:dyDescent="0.25">
      <c r="A73" s="1" t="s">
        <v>4</v>
      </c>
      <c r="B73" s="48" t="s">
        <v>84</v>
      </c>
      <c r="C73" s="48"/>
      <c r="D73" s="69"/>
      <c r="E73" s="69"/>
      <c r="F73" s="69"/>
      <c r="G73" s="45">
        <v>4.1999999999999997E-3</v>
      </c>
      <c r="H73" s="28">
        <f>SUM($H$38*G73)</f>
        <v>5.9555159999999985</v>
      </c>
      <c r="I73" s="115"/>
    </row>
    <row r="74" spans="1:9" ht="15.75" x14ac:dyDescent="0.25">
      <c r="A74" s="1" t="s">
        <v>7</v>
      </c>
      <c r="B74" s="48" t="s">
        <v>85</v>
      </c>
      <c r="C74" s="48"/>
      <c r="D74" s="27"/>
      <c r="E74" s="27"/>
      <c r="F74" s="28"/>
      <c r="G74" s="45">
        <f>G73*0.08</f>
        <v>3.3599999999999998E-4</v>
      </c>
      <c r="H74" s="28">
        <f>SUM($H$38*G74)</f>
        <v>0.47644127999999991</v>
      </c>
    </row>
    <row r="75" spans="1:9" ht="15.75" x14ac:dyDescent="0.25">
      <c r="A75" s="1" t="s">
        <v>9</v>
      </c>
      <c r="B75" s="48" t="s">
        <v>86</v>
      </c>
      <c r="C75" s="48"/>
      <c r="D75" s="70"/>
      <c r="E75" s="70"/>
      <c r="F75" s="70"/>
      <c r="G75" s="71">
        <v>2.5000000000000001E-2</v>
      </c>
      <c r="H75" s="72">
        <f>(ROUND(SUM($H$38*G75),2))</f>
        <v>35.450000000000003</v>
      </c>
    </row>
    <row r="76" spans="1:9" ht="15.75" x14ac:dyDescent="0.25">
      <c r="A76" s="1" t="s">
        <v>17</v>
      </c>
      <c r="B76" s="27" t="s">
        <v>87</v>
      </c>
      <c r="C76" s="27"/>
      <c r="D76" s="69"/>
      <c r="E76" s="69"/>
      <c r="F76" s="69"/>
      <c r="G76" s="45">
        <v>1.9400000000000001E-2</v>
      </c>
      <c r="H76" s="28">
        <f>SUM($H$38*G76)</f>
        <v>27.508811999999995</v>
      </c>
      <c r="I76" s="115"/>
    </row>
    <row r="77" spans="1:9" ht="15.75" x14ac:dyDescent="0.25">
      <c r="A77" s="1" t="s">
        <v>40</v>
      </c>
      <c r="B77" s="48" t="s">
        <v>88</v>
      </c>
      <c r="C77" s="48"/>
      <c r="D77" s="27"/>
      <c r="E77" s="27"/>
      <c r="F77" s="28"/>
      <c r="G77" s="45">
        <f>G76*G54</f>
        <v>7.1392000000000027E-3</v>
      </c>
      <c r="H77" s="28">
        <f>SUM($H$38*G77)</f>
        <v>10.123242816000003</v>
      </c>
    </row>
    <row r="78" spans="1:9" ht="15.75" x14ac:dyDescent="0.25">
      <c r="A78" s="1" t="s">
        <v>42</v>
      </c>
      <c r="B78" s="27" t="s">
        <v>89</v>
      </c>
      <c r="C78" s="27"/>
      <c r="D78" s="70"/>
      <c r="E78" s="70"/>
      <c r="F78" s="70"/>
      <c r="G78" s="52">
        <v>2.5000000000000001E-2</v>
      </c>
      <c r="H78" s="28">
        <f>SUM($H$38*G78)</f>
        <v>35.449499999999993</v>
      </c>
    </row>
    <row r="79" spans="1:9" ht="15.75" x14ac:dyDescent="0.25">
      <c r="A79" s="73"/>
      <c r="B79" s="55" t="s">
        <v>45</v>
      </c>
      <c r="C79" s="55"/>
      <c r="D79" s="41"/>
      <c r="E79" s="41"/>
      <c r="F79" s="74"/>
      <c r="G79" s="57">
        <f>SUM(G73:G78)</f>
        <v>8.1075200000000014E-2</v>
      </c>
      <c r="H79" s="58">
        <f>SUM(H73:H78)</f>
        <v>114.96351209599999</v>
      </c>
    </row>
    <row r="80" spans="1:9" ht="15.75" x14ac:dyDescent="0.25">
      <c r="A80" s="44">
        <v>4</v>
      </c>
      <c r="B80" s="167" t="s">
        <v>90</v>
      </c>
      <c r="C80" s="167"/>
      <c r="D80" s="167"/>
      <c r="E80" s="167"/>
      <c r="F80" s="167"/>
      <c r="G80" s="167"/>
      <c r="H80" s="167"/>
    </row>
    <row r="81" spans="1:9" ht="15.75" x14ac:dyDescent="0.25">
      <c r="A81" s="75" t="s">
        <v>91</v>
      </c>
      <c r="B81" s="159" t="s">
        <v>92</v>
      </c>
      <c r="C81" s="159"/>
      <c r="D81" s="159"/>
      <c r="E81" s="159"/>
      <c r="F81" s="159"/>
      <c r="G81" s="159"/>
      <c r="H81" s="159"/>
    </row>
    <row r="82" spans="1:9" ht="15.75" x14ac:dyDescent="0.25">
      <c r="A82" s="12" t="s">
        <v>4</v>
      </c>
      <c r="B82" s="51" t="s">
        <v>93</v>
      </c>
      <c r="C82" s="51"/>
      <c r="D82" s="53"/>
      <c r="E82" s="53"/>
      <c r="F82" s="53"/>
      <c r="G82" s="45">
        <f>(G41+G42)/12</f>
        <v>1.7024999999999998E-2</v>
      </c>
      <c r="H82" s="28"/>
    </row>
    <row r="83" spans="1:9" ht="15.75" x14ac:dyDescent="0.25">
      <c r="A83" s="114" t="s">
        <v>7</v>
      </c>
      <c r="B83" s="51" t="s">
        <v>94</v>
      </c>
      <c r="C83" s="158" t="s">
        <v>95</v>
      </c>
      <c r="D83" s="76">
        <v>1</v>
      </c>
      <c r="E83" s="158" t="s">
        <v>96</v>
      </c>
      <c r="F83" s="77">
        <v>1</v>
      </c>
      <c r="G83" s="45">
        <f t="shared" ref="G83:G88" si="1">D83/360*F83</f>
        <v>2.7777777777777779E-3</v>
      </c>
      <c r="H83" s="28">
        <f t="shared" ref="H83:H87" si="2">SUM(H$38*G83)</f>
        <v>3.9388333333333327</v>
      </c>
    </row>
    <row r="84" spans="1:9" ht="15.75" x14ac:dyDescent="0.25">
      <c r="A84" s="12" t="s">
        <v>9</v>
      </c>
      <c r="B84" s="51" t="s">
        <v>97</v>
      </c>
      <c r="C84" s="158"/>
      <c r="D84" s="76">
        <v>5</v>
      </c>
      <c r="E84" s="158"/>
      <c r="F84" s="77">
        <v>1.4999999999999999E-2</v>
      </c>
      <c r="G84" s="45">
        <f t="shared" si="1"/>
        <v>2.0833333333333332E-4</v>
      </c>
      <c r="H84" s="28">
        <f t="shared" si="2"/>
        <v>0.29541249999999991</v>
      </c>
    </row>
    <row r="85" spans="1:9" ht="15.75" x14ac:dyDescent="0.25">
      <c r="A85" s="12" t="s">
        <v>17</v>
      </c>
      <c r="B85" s="51" t="s">
        <v>98</v>
      </c>
      <c r="C85" s="158"/>
      <c r="D85" s="76">
        <v>15</v>
      </c>
      <c r="E85" s="158"/>
      <c r="F85" s="78">
        <v>1.3299999999999999E-2</v>
      </c>
      <c r="G85" s="45">
        <f t="shared" si="1"/>
        <v>5.5416666666666657E-4</v>
      </c>
      <c r="H85" s="28">
        <f t="shared" si="2"/>
        <v>0.78579724999999978</v>
      </c>
    </row>
    <row r="86" spans="1:9" ht="15.75" x14ac:dyDescent="0.25">
      <c r="A86" s="12" t="s">
        <v>40</v>
      </c>
      <c r="B86" s="51" t="s">
        <v>99</v>
      </c>
      <c r="C86" s="158"/>
      <c r="D86" s="76">
        <v>120</v>
      </c>
      <c r="E86" s="158"/>
      <c r="F86" s="77">
        <v>1.8599999999999998E-2</v>
      </c>
      <c r="G86" s="45">
        <f t="shared" si="1"/>
        <v>6.1999999999999989E-3</v>
      </c>
      <c r="H86" s="28">
        <f t="shared" si="2"/>
        <v>8.7914759999999976</v>
      </c>
    </row>
    <row r="87" spans="1:9" ht="15.75" x14ac:dyDescent="0.25">
      <c r="A87" s="12" t="s">
        <v>42</v>
      </c>
      <c r="B87" s="51" t="s">
        <v>100</v>
      </c>
      <c r="C87" s="158"/>
      <c r="D87" s="79">
        <v>5.96</v>
      </c>
      <c r="E87" s="158"/>
      <c r="F87" s="80">
        <v>1</v>
      </c>
      <c r="G87" s="45">
        <f t="shared" si="1"/>
        <v>1.6555555555555556E-2</v>
      </c>
      <c r="H87" s="81">
        <f t="shared" si="2"/>
        <v>23.475446666666663</v>
      </c>
    </row>
    <row r="88" spans="1:9" ht="15.75" x14ac:dyDescent="0.25">
      <c r="A88" s="12" t="s">
        <v>61</v>
      </c>
      <c r="B88" s="51" t="s">
        <v>101</v>
      </c>
      <c r="C88" s="158"/>
      <c r="D88" s="79"/>
      <c r="E88" s="158"/>
      <c r="F88" s="82"/>
      <c r="G88" s="45">
        <f t="shared" si="1"/>
        <v>0</v>
      </c>
      <c r="H88" s="81"/>
    </row>
    <row r="89" spans="1:9" ht="15.75" x14ac:dyDescent="0.25">
      <c r="A89" s="19"/>
      <c r="B89" s="6" t="s">
        <v>102</v>
      </c>
      <c r="C89" s="6"/>
      <c r="D89" s="27"/>
      <c r="E89" s="27"/>
      <c r="F89" s="28"/>
      <c r="G89" s="45">
        <f>SUM(G82:G88)</f>
        <v>4.3320833333333336E-2</v>
      </c>
      <c r="H89" s="28">
        <f>SUM(H82:H88)</f>
        <v>37.286965749999993</v>
      </c>
      <c r="I89" s="115">
        <f>SUM(H83:H89)*G54</f>
        <v>27.443206792000002</v>
      </c>
    </row>
    <row r="90" spans="1:9" ht="15.75" x14ac:dyDescent="0.25">
      <c r="A90" s="12" t="s">
        <v>42</v>
      </c>
      <c r="B90" s="51" t="s">
        <v>103</v>
      </c>
      <c r="C90" s="51"/>
      <c r="D90" s="27"/>
      <c r="E90" s="27"/>
      <c r="F90" s="28"/>
      <c r="G90" s="45">
        <f>G89*G54</f>
        <v>1.5942066666666671E-2</v>
      </c>
      <c r="H90" s="28">
        <f>SUM(H89*G54)</f>
        <v>13.721603396000001</v>
      </c>
    </row>
    <row r="91" spans="1:9" ht="15.75" x14ac:dyDescent="0.25">
      <c r="A91" s="73"/>
      <c r="B91" s="55" t="s">
        <v>45</v>
      </c>
      <c r="C91" s="55"/>
      <c r="D91" s="41"/>
      <c r="E91" s="41"/>
      <c r="F91" s="74"/>
      <c r="G91" s="57">
        <f>G90+G89</f>
        <v>5.9262900000000007E-2</v>
      </c>
      <c r="H91" s="58">
        <f>SUM(H89:H90)</f>
        <v>51.008569145999992</v>
      </c>
    </row>
    <row r="92" spans="1:9" ht="15.75" x14ac:dyDescent="0.25">
      <c r="A92" s="75" t="s">
        <v>104</v>
      </c>
      <c r="B92" s="159" t="s">
        <v>105</v>
      </c>
      <c r="C92" s="159"/>
      <c r="D92" s="159"/>
      <c r="E92" s="159"/>
      <c r="F92" s="159"/>
      <c r="G92" s="159"/>
      <c r="H92" s="159"/>
    </row>
    <row r="93" spans="1:9" ht="15.75" x14ac:dyDescent="0.25">
      <c r="A93" s="12" t="s">
        <v>4</v>
      </c>
      <c r="B93" s="51" t="s">
        <v>106</v>
      </c>
      <c r="C93" s="51"/>
      <c r="D93" s="53"/>
      <c r="E93" s="53"/>
      <c r="F93" s="53"/>
      <c r="G93" s="52">
        <v>0</v>
      </c>
      <c r="H93" s="28">
        <f>SUM(H$38*G93)</f>
        <v>0</v>
      </c>
    </row>
    <row r="94" spans="1:9" ht="15.75" x14ac:dyDescent="0.25">
      <c r="A94" s="12" t="s">
        <v>7</v>
      </c>
      <c r="B94" s="51" t="s">
        <v>107</v>
      </c>
      <c r="C94" s="51"/>
      <c r="D94" s="53"/>
      <c r="E94" s="53"/>
      <c r="F94" s="53"/>
      <c r="G94" s="45">
        <f>G93*G54</f>
        <v>0</v>
      </c>
      <c r="H94" s="28">
        <f>SUM($H$38*G94)</f>
        <v>0</v>
      </c>
    </row>
    <row r="95" spans="1:9" ht="15.75" x14ac:dyDescent="0.25">
      <c r="A95" s="73"/>
      <c r="B95" s="55" t="s">
        <v>45</v>
      </c>
      <c r="C95" s="55"/>
      <c r="D95" s="41"/>
      <c r="E95" s="41"/>
      <c r="F95" s="74"/>
      <c r="G95" s="57">
        <f>G94+G93</f>
        <v>0</v>
      </c>
      <c r="H95" s="58">
        <f>SUM(H93:H94)</f>
        <v>0</v>
      </c>
    </row>
    <row r="96" spans="1:9" ht="15.75" x14ac:dyDescent="0.25">
      <c r="A96" s="159" t="s">
        <v>108</v>
      </c>
      <c r="B96" s="159"/>
      <c r="C96" s="159"/>
      <c r="D96" s="159"/>
      <c r="E96" s="159"/>
      <c r="F96" s="159"/>
      <c r="G96" s="159"/>
      <c r="H96" s="159"/>
    </row>
    <row r="97" spans="1:10" ht="15.75" x14ac:dyDescent="0.25">
      <c r="A97" s="12" t="s">
        <v>91</v>
      </c>
      <c r="B97" s="51" t="s">
        <v>94</v>
      </c>
      <c r="C97" s="51"/>
      <c r="D97" s="53"/>
      <c r="E97" s="53"/>
      <c r="F97" s="53"/>
      <c r="G97" s="45">
        <f>G91</f>
        <v>5.9262900000000007E-2</v>
      </c>
      <c r="H97" s="28">
        <f>H91</f>
        <v>51.008569145999992</v>
      </c>
    </row>
    <row r="98" spans="1:10" ht="15.75" x14ac:dyDescent="0.25">
      <c r="A98" s="12" t="s">
        <v>104</v>
      </c>
      <c r="B98" s="51" t="s">
        <v>109</v>
      </c>
      <c r="C98" s="51"/>
      <c r="D98" s="53"/>
      <c r="E98" s="53"/>
      <c r="F98" s="53"/>
      <c r="G98" s="45">
        <f>G95</f>
        <v>0</v>
      </c>
      <c r="H98" s="28">
        <f>H95</f>
        <v>0</v>
      </c>
    </row>
    <row r="99" spans="1:10" ht="15.75" x14ac:dyDescent="0.25">
      <c r="A99" s="73"/>
      <c r="B99" s="55" t="s">
        <v>45</v>
      </c>
      <c r="C99" s="55"/>
      <c r="D99" s="41"/>
      <c r="E99" s="41"/>
      <c r="F99" s="74"/>
      <c r="G99" s="57">
        <f>G95+G91</f>
        <v>5.9262900000000007E-2</v>
      </c>
      <c r="H99" s="58">
        <f>SUM(H97:H98)</f>
        <v>51.008569145999992</v>
      </c>
    </row>
    <row r="100" spans="1:10" ht="15.75" x14ac:dyDescent="0.25">
      <c r="A100" s="83">
        <v>5</v>
      </c>
      <c r="B100" s="159" t="s">
        <v>110</v>
      </c>
      <c r="C100" s="159"/>
      <c r="D100" s="159"/>
      <c r="E100" s="159"/>
      <c r="F100" s="159"/>
      <c r="G100" s="159"/>
      <c r="H100" s="159"/>
    </row>
    <row r="101" spans="1:10" ht="15.75" x14ac:dyDescent="0.25">
      <c r="A101" s="12" t="s">
        <v>4</v>
      </c>
      <c r="B101" s="13" t="s">
        <v>111</v>
      </c>
      <c r="C101" s="13"/>
      <c r="D101" s="84"/>
      <c r="E101" s="27"/>
      <c r="F101" s="85"/>
      <c r="G101" s="85"/>
      <c r="H101" s="85"/>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row>
    <row r="104" spans="1:10" ht="15.75" x14ac:dyDescent="0.25">
      <c r="A104" s="12" t="s">
        <v>17</v>
      </c>
      <c r="B104" s="13" t="s">
        <v>164</v>
      </c>
      <c r="C104" s="13"/>
      <c r="D104" s="84"/>
      <c r="E104" s="27"/>
      <c r="F104" s="85"/>
      <c r="G104" s="85"/>
      <c r="H104" s="85"/>
    </row>
    <row r="105" spans="1:10" ht="15.75" x14ac:dyDescent="0.25">
      <c r="A105" s="12" t="s">
        <v>40</v>
      </c>
      <c r="B105" s="13" t="s">
        <v>101</v>
      </c>
      <c r="C105" s="13"/>
      <c r="D105" s="84"/>
      <c r="E105" s="27"/>
      <c r="F105" s="85"/>
      <c r="G105" s="85"/>
      <c r="H105" s="85"/>
    </row>
    <row r="106" spans="1:10" ht="15.75" x14ac:dyDescent="0.25">
      <c r="A106" s="73"/>
      <c r="B106" s="55" t="s">
        <v>45</v>
      </c>
      <c r="C106" s="55"/>
      <c r="D106" s="41"/>
      <c r="E106" s="41"/>
      <c r="F106" s="74"/>
      <c r="G106" s="57"/>
      <c r="H106" s="58">
        <f>SUM(H101:H105)</f>
        <v>0</v>
      </c>
    </row>
    <row r="107" spans="1:10" ht="15.75" x14ac:dyDescent="0.25">
      <c r="A107" s="83">
        <v>6</v>
      </c>
      <c r="B107" s="159" t="s">
        <v>114</v>
      </c>
      <c r="C107" s="159"/>
      <c r="D107" s="159"/>
      <c r="E107" s="159"/>
      <c r="F107" s="159"/>
      <c r="G107" s="159"/>
      <c r="H107" s="159"/>
    </row>
    <row r="108" spans="1:10" ht="15.75" x14ac:dyDescent="0.25">
      <c r="A108" s="86" t="s">
        <v>4</v>
      </c>
      <c r="B108" s="27"/>
      <c r="C108" s="27"/>
      <c r="D108" s="27"/>
      <c r="E108" s="27"/>
      <c r="F108" s="27" t="s">
        <v>115</v>
      </c>
      <c r="G108" s="52">
        <v>0.06</v>
      </c>
      <c r="H108" s="28">
        <f>G108*H123</f>
        <v>167.47965406597999</v>
      </c>
    </row>
    <row r="109" spans="1:10" ht="15.75" x14ac:dyDescent="0.25">
      <c r="A109" s="86" t="s">
        <v>7</v>
      </c>
      <c r="B109" s="27"/>
      <c r="C109" s="27"/>
      <c r="D109" s="27"/>
      <c r="E109" s="27"/>
      <c r="F109" s="12" t="s">
        <v>116</v>
      </c>
      <c r="G109" s="52">
        <v>6.7900000000000002E-2</v>
      </c>
      <c r="H109" s="28">
        <f>SUM(H108+H123)*$G$109</f>
        <v>200.90301036241408</v>
      </c>
    </row>
    <row r="110" spans="1:10" ht="15.75" x14ac:dyDescent="0.25">
      <c r="A110" s="86" t="s">
        <v>9</v>
      </c>
      <c r="B110" s="27"/>
      <c r="C110" s="27"/>
      <c r="D110" s="27"/>
      <c r="E110" s="27"/>
      <c r="F110" s="12" t="s">
        <v>117</v>
      </c>
      <c r="G110" s="87">
        <f>SUM(G111:G115)</f>
        <v>8.6499999999999994E-2</v>
      </c>
      <c r="H110" s="28"/>
    </row>
    <row r="111" spans="1:10" ht="15.75" x14ac:dyDescent="0.25">
      <c r="A111" s="86" t="s">
        <v>118</v>
      </c>
      <c r="B111" s="27"/>
      <c r="C111" s="27"/>
      <c r="D111" s="27"/>
      <c r="E111" s="27"/>
      <c r="F111" s="88" t="s">
        <v>119</v>
      </c>
      <c r="G111" s="45">
        <v>0</v>
      </c>
      <c r="H111" s="28">
        <f>SUM(H$125*$G$111)</f>
        <v>0</v>
      </c>
      <c r="J111" s="120"/>
    </row>
    <row r="112" spans="1:10" ht="15.75" x14ac:dyDescent="0.25">
      <c r="A112" s="86" t="s">
        <v>120</v>
      </c>
      <c r="B112" s="27"/>
      <c r="C112" s="27"/>
      <c r="D112" s="27"/>
      <c r="E112" s="27"/>
      <c r="F112" s="88" t="s">
        <v>121</v>
      </c>
      <c r="G112" s="52">
        <v>6.4999999999999997E-3</v>
      </c>
      <c r="H112" s="28">
        <f>SUM(H$125/0.9135)*$G$112</f>
        <v>22.482886162305117</v>
      </c>
    </row>
    <row r="113" spans="1:8" ht="15.75" x14ac:dyDescent="0.25">
      <c r="A113" s="86" t="s">
        <v>122</v>
      </c>
      <c r="B113" s="27"/>
      <c r="C113" s="27"/>
      <c r="D113" s="27"/>
      <c r="E113" s="27"/>
      <c r="F113" s="88" t="s">
        <v>123</v>
      </c>
      <c r="G113" s="52">
        <v>0.03</v>
      </c>
      <c r="H113" s="28">
        <f>SUM(H$125/0.9135)*$G$113</f>
        <v>103.7671669029467</v>
      </c>
    </row>
    <row r="114" spans="1:8" ht="15.75" x14ac:dyDescent="0.25">
      <c r="A114" s="86" t="s">
        <v>124</v>
      </c>
      <c r="B114" s="27"/>
      <c r="C114" s="27"/>
      <c r="D114" s="27"/>
      <c r="E114" s="27"/>
      <c r="F114" s="88" t="s">
        <v>125</v>
      </c>
      <c r="G114" s="45">
        <v>0</v>
      </c>
      <c r="H114" s="28">
        <f>SUM(H$125/0.9135)*$G$114</f>
        <v>0</v>
      </c>
    </row>
    <row r="115" spans="1:8" ht="15.75" x14ac:dyDescent="0.25">
      <c r="A115" s="86" t="s">
        <v>126</v>
      </c>
      <c r="B115" s="27"/>
      <c r="C115" s="27"/>
      <c r="D115" s="27"/>
      <c r="E115" s="27"/>
      <c r="F115" s="88" t="s">
        <v>127</v>
      </c>
      <c r="G115" s="45">
        <v>0.05</v>
      </c>
      <c r="H115" s="28">
        <f>SUM(H$125/0.9135)*$G$115</f>
        <v>172.94527817157785</v>
      </c>
    </row>
    <row r="116" spans="1:8" ht="15.75" x14ac:dyDescent="0.25">
      <c r="A116" s="73"/>
      <c r="B116" s="55" t="s">
        <v>45</v>
      </c>
      <c r="C116" s="55"/>
      <c r="D116" s="41"/>
      <c r="E116" s="41"/>
      <c r="F116" s="74"/>
      <c r="G116" s="57">
        <f>G110+G109+G108</f>
        <v>0.21439999999999998</v>
      </c>
      <c r="H116" s="58">
        <f>SUM(H108:H115)</f>
        <v>667.57799566522374</v>
      </c>
    </row>
    <row r="117" spans="1:8" ht="15.75" x14ac:dyDescent="0.25">
      <c r="A117" s="89"/>
      <c r="B117" s="157" t="s">
        <v>128</v>
      </c>
      <c r="C117" s="157"/>
      <c r="D117" s="157"/>
      <c r="E117" s="157"/>
      <c r="F117" s="157"/>
      <c r="G117" s="157"/>
      <c r="H117" s="157"/>
    </row>
    <row r="118" spans="1:8" ht="15.75" x14ac:dyDescent="0.25">
      <c r="A118" s="90" t="s">
        <v>4</v>
      </c>
      <c r="B118" s="27" t="s">
        <v>30</v>
      </c>
      <c r="C118" s="27"/>
      <c r="D118" s="27"/>
      <c r="E118" s="27"/>
      <c r="F118" s="28"/>
      <c r="G118" s="45">
        <f>SUM(H118/H$125)</f>
        <v>0.44876899962281486</v>
      </c>
      <c r="H118" s="28">
        <f>SUM(H38)</f>
        <v>1417.9799999999998</v>
      </c>
    </row>
    <row r="119" spans="1:8" ht="15.75" x14ac:dyDescent="0.25">
      <c r="A119" s="90" t="s">
        <v>7</v>
      </c>
      <c r="B119" s="27" t="s">
        <v>129</v>
      </c>
      <c r="C119" s="27"/>
      <c r="D119" s="27"/>
      <c r="E119" s="27"/>
      <c r="F119" s="28"/>
      <c r="G119" s="45">
        <f>SUM(H119/H$125)</f>
        <v>0.38211588968577442</v>
      </c>
      <c r="H119" s="28">
        <f>H71</f>
        <v>1207.3754865243332</v>
      </c>
    </row>
    <row r="120" spans="1:8" ht="15.75" x14ac:dyDescent="0.25">
      <c r="A120" s="90" t="s">
        <v>9</v>
      </c>
      <c r="B120" s="27" t="s">
        <v>130</v>
      </c>
      <c r="C120" s="27"/>
      <c r="D120" s="27"/>
      <c r="E120" s="27"/>
      <c r="F120" s="28"/>
      <c r="G120" s="45">
        <f>SUM(H120/H$125)</f>
        <v>3.6384194640578356E-2</v>
      </c>
      <c r="H120" s="28">
        <f>H79</f>
        <v>114.96351209599999</v>
      </c>
    </row>
    <row r="121" spans="1:8" ht="15.75" x14ac:dyDescent="0.25">
      <c r="A121" s="90" t="s">
        <v>17</v>
      </c>
      <c r="B121" s="27" t="s">
        <v>131</v>
      </c>
      <c r="C121" s="27"/>
      <c r="D121" s="27"/>
      <c r="E121" s="27"/>
      <c r="F121" s="28"/>
      <c r="G121" s="45">
        <f>SUM(H121/H$125)</f>
        <v>1.614343259273163E-2</v>
      </c>
      <c r="H121" s="28">
        <f>H99</f>
        <v>51.008569145999992</v>
      </c>
    </row>
    <row r="122" spans="1:8" ht="15.75" x14ac:dyDescent="0.25">
      <c r="A122" s="90" t="s">
        <v>40</v>
      </c>
      <c r="B122" s="27" t="s">
        <v>110</v>
      </c>
      <c r="C122" s="27"/>
      <c r="D122" s="27"/>
      <c r="E122" s="27"/>
      <c r="F122" s="28"/>
      <c r="G122" s="45">
        <f>H122/H125</f>
        <v>0</v>
      </c>
      <c r="H122" s="28">
        <f>H106</f>
        <v>0</v>
      </c>
    </row>
    <row r="123" spans="1:8" ht="15.75" x14ac:dyDescent="0.25">
      <c r="A123" s="90"/>
      <c r="B123" s="27" t="s">
        <v>132</v>
      </c>
      <c r="C123" s="27"/>
      <c r="D123" s="27"/>
      <c r="E123" s="27"/>
      <c r="F123" s="28"/>
      <c r="G123" s="45">
        <f>SUM(G118:G122)</f>
        <v>0.88341251654189934</v>
      </c>
      <c r="H123" s="28">
        <f>SUM(H118:H122)</f>
        <v>2791.3275677663332</v>
      </c>
    </row>
    <row r="124" spans="1:8" ht="15.75" x14ac:dyDescent="0.25">
      <c r="A124" s="90" t="s">
        <v>40</v>
      </c>
      <c r="B124" s="27" t="s">
        <v>133</v>
      </c>
      <c r="C124" s="27"/>
      <c r="D124" s="27"/>
      <c r="E124" s="27"/>
      <c r="F124" s="28"/>
      <c r="G124" s="45">
        <f>SUM(H124/H$125)</f>
        <v>0.11658748345810062</v>
      </c>
      <c r="H124" s="28">
        <f>H108+H109+H110</f>
        <v>368.38266442839404</v>
      </c>
    </row>
    <row r="125" spans="1:8" ht="15.75" x14ac:dyDescent="0.25">
      <c r="A125" s="55"/>
      <c r="B125" s="55" t="s">
        <v>134</v>
      </c>
      <c r="C125" s="55"/>
      <c r="D125" s="55"/>
      <c r="E125" s="55"/>
      <c r="F125" s="55"/>
      <c r="G125" s="55">
        <f>SUM(G123+G124)</f>
        <v>1</v>
      </c>
      <c r="H125" s="91">
        <f>H124+H123</f>
        <v>3159.7102321947273</v>
      </c>
    </row>
    <row r="126" spans="1:8" ht="15.75" x14ac:dyDescent="0.25">
      <c r="A126" s="92"/>
      <c r="B126" s="157" t="s">
        <v>135</v>
      </c>
      <c r="C126" s="157"/>
      <c r="D126" s="157"/>
      <c r="E126" s="157"/>
      <c r="F126" s="157"/>
      <c r="G126" s="157"/>
      <c r="H126" s="157"/>
    </row>
    <row r="127" spans="1:8" ht="47.25" x14ac:dyDescent="0.25">
      <c r="A127" s="27"/>
      <c r="B127" s="16" t="s">
        <v>20</v>
      </c>
      <c r="C127" s="16"/>
      <c r="D127" s="93" t="s">
        <v>136</v>
      </c>
      <c r="E127" s="93" t="s">
        <v>137</v>
      </c>
      <c r="F127" s="94" t="s">
        <v>138</v>
      </c>
      <c r="G127" s="93" t="s">
        <v>139</v>
      </c>
      <c r="H127" s="95" t="s">
        <v>140</v>
      </c>
    </row>
    <row r="128" spans="1:8"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3159.7102321947273</v>
      </c>
      <c r="E129" s="100">
        <v>6</v>
      </c>
      <c r="F129" s="99">
        <f>D129*E129</f>
        <v>18958.261393168363</v>
      </c>
      <c r="G129" s="101">
        <v>1</v>
      </c>
      <c r="H129" s="28">
        <f>G129*F129</f>
        <v>18958.261393168363</v>
      </c>
    </row>
    <row r="130" spans="1:8" ht="15.75" x14ac:dyDescent="0.25">
      <c r="A130" s="27"/>
      <c r="B130" s="102" t="s">
        <v>147</v>
      </c>
      <c r="C130" s="102"/>
      <c r="D130" s="103"/>
      <c r="E130" s="103"/>
      <c r="F130" s="103"/>
      <c r="G130" s="103"/>
      <c r="H130" s="104">
        <f>SUM(H129)</f>
        <v>18958.261393168363</v>
      </c>
    </row>
    <row r="131" spans="1:8" ht="15.75" x14ac:dyDescent="0.25">
      <c r="A131" s="27"/>
      <c r="B131" s="16"/>
      <c r="C131" s="16"/>
      <c r="D131" s="105"/>
      <c r="E131" s="16"/>
      <c r="F131" s="16"/>
      <c r="G131" s="16"/>
      <c r="H131" s="16"/>
    </row>
    <row r="132" spans="1:8" ht="15.75" x14ac:dyDescent="0.25">
      <c r="A132" s="83"/>
      <c r="B132" s="157" t="s">
        <v>148</v>
      </c>
      <c r="C132" s="157"/>
      <c r="D132" s="157"/>
      <c r="E132" s="157"/>
      <c r="F132" s="157"/>
      <c r="G132" s="157"/>
      <c r="H132" s="157"/>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3159.7102321947273</v>
      </c>
    </row>
    <row r="135" spans="1:8" ht="15.75" x14ac:dyDescent="0.25">
      <c r="A135" s="108" t="s">
        <v>7</v>
      </c>
      <c r="B135" s="109" t="s">
        <v>152</v>
      </c>
      <c r="C135" s="109"/>
      <c r="D135" s="109"/>
      <c r="E135" s="13"/>
      <c r="F135" s="13"/>
      <c r="G135" s="13"/>
      <c r="H135" s="107">
        <f>H130</f>
        <v>18958.261393168363</v>
      </c>
    </row>
    <row r="136" spans="1:8" ht="15.75" x14ac:dyDescent="0.25">
      <c r="A136" s="108" t="s">
        <v>17</v>
      </c>
      <c r="B136" s="7" t="s">
        <v>153</v>
      </c>
      <c r="C136" s="7"/>
      <c r="D136" s="109"/>
      <c r="E136" s="13"/>
      <c r="F136" s="13"/>
      <c r="G136" s="100">
        <v>12</v>
      </c>
      <c r="H136" s="107">
        <f>SUM(H135*G136)</f>
        <v>227499.13671802037</v>
      </c>
    </row>
    <row r="137" spans="1:8" ht="15.75" x14ac:dyDescent="0.25">
      <c r="A137" s="6"/>
      <c r="B137" s="6"/>
      <c r="C137" s="6"/>
      <c r="D137" s="6"/>
      <c r="E137" s="6"/>
      <c r="F137" s="6"/>
      <c r="G137" s="6"/>
      <c r="H137" s="6"/>
    </row>
  </sheetData>
  <mergeCells count="51">
    <mergeCell ref="E17:H17"/>
    <mergeCell ref="A3:H3"/>
    <mergeCell ref="E4:H6"/>
    <mergeCell ref="A7:D7"/>
    <mergeCell ref="A8:H8"/>
    <mergeCell ref="D9:H9"/>
    <mergeCell ref="D10:H10"/>
    <mergeCell ref="D11:H11"/>
    <mergeCell ref="D12:H12"/>
    <mergeCell ref="A14:H14"/>
    <mergeCell ref="E15:H15"/>
    <mergeCell ref="E16:H16"/>
    <mergeCell ref="D47:E48"/>
    <mergeCell ref="E18:H18"/>
    <mergeCell ref="B19:H19"/>
    <mergeCell ref="A20:H20"/>
    <mergeCell ref="D21:H21"/>
    <mergeCell ref="D22:H22"/>
    <mergeCell ref="D24:H24"/>
    <mergeCell ref="D25:H25"/>
    <mergeCell ref="B26:H26"/>
    <mergeCell ref="B39:H39"/>
    <mergeCell ref="B40:H40"/>
    <mergeCell ref="B45:H45"/>
    <mergeCell ref="B55:H55"/>
    <mergeCell ref="A57:A59"/>
    <mergeCell ref="D57:D58"/>
    <mergeCell ref="E57:E58"/>
    <mergeCell ref="F57:F58"/>
    <mergeCell ref="G57:G58"/>
    <mergeCell ref="B81:H81"/>
    <mergeCell ref="A60:A62"/>
    <mergeCell ref="D60:D61"/>
    <mergeCell ref="E60:E61"/>
    <mergeCell ref="F60:F61"/>
    <mergeCell ref="G60:G61"/>
    <mergeCell ref="B62:E62"/>
    <mergeCell ref="B63:E63"/>
    <mergeCell ref="B66:E66"/>
    <mergeCell ref="A67:H67"/>
    <mergeCell ref="B72:H72"/>
    <mergeCell ref="B80:H80"/>
    <mergeCell ref="B117:H117"/>
    <mergeCell ref="B126:H126"/>
    <mergeCell ref="B132:H132"/>
    <mergeCell ref="C83:C88"/>
    <mergeCell ref="E83:E88"/>
    <mergeCell ref="B92:H92"/>
    <mergeCell ref="A96:H96"/>
    <mergeCell ref="B100:H100"/>
    <mergeCell ref="B107:H107"/>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topLeftCell="A143" zoomScale="70" zoomScaleNormal="70" workbookViewId="0">
      <selection activeCell="A2" sqref="A2:H165"/>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14.85546875" bestFit="1" customWidth="1"/>
    <col min="10" max="10" width="13.85546875"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59" t="s">
        <v>3</v>
      </c>
      <c r="B3" s="159"/>
      <c r="C3" s="159"/>
      <c r="D3" s="159"/>
      <c r="E3" s="159"/>
      <c r="F3" s="159"/>
      <c r="G3" s="159"/>
      <c r="H3" s="159"/>
    </row>
    <row r="4" spans="1:8" ht="15.75" x14ac:dyDescent="0.25">
      <c r="A4" s="6" t="s">
        <v>4</v>
      </c>
      <c r="B4" s="7" t="s">
        <v>5</v>
      </c>
      <c r="C4" s="7"/>
      <c r="D4" s="8"/>
      <c r="E4" s="177" t="s">
        <v>6</v>
      </c>
      <c r="F4" s="177"/>
      <c r="G4" s="177"/>
      <c r="H4" s="177"/>
    </row>
    <row r="5" spans="1:8" ht="15.75" x14ac:dyDescent="0.25">
      <c r="A5" s="6" t="s">
        <v>7</v>
      </c>
      <c r="B5" s="7" t="s">
        <v>8</v>
      </c>
      <c r="C5" s="7"/>
      <c r="D5" s="9"/>
      <c r="E5" s="177"/>
      <c r="F5" s="177"/>
      <c r="G5" s="177"/>
      <c r="H5" s="177"/>
    </row>
    <row r="6" spans="1:8" ht="15.75" x14ac:dyDescent="0.25">
      <c r="A6" s="6" t="s">
        <v>9</v>
      </c>
      <c r="B6" s="7" t="s">
        <v>10</v>
      </c>
      <c r="C6" s="7"/>
      <c r="D6" s="10" t="s">
        <v>11</v>
      </c>
      <c r="E6" s="177"/>
      <c r="F6" s="177"/>
      <c r="G6" s="177"/>
      <c r="H6" s="177"/>
    </row>
    <row r="7" spans="1:8" ht="15.75" x14ac:dyDescent="0.25">
      <c r="A7" s="178"/>
      <c r="B7" s="178"/>
      <c r="C7" s="178"/>
      <c r="D7" s="178"/>
      <c r="E7" s="11"/>
      <c r="F7" s="11"/>
      <c r="G7" s="11"/>
      <c r="H7" s="11"/>
    </row>
    <row r="8" spans="1:8" ht="15.75" x14ac:dyDescent="0.25">
      <c r="A8" s="159" t="s">
        <v>12</v>
      </c>
      <c r="B8" s="159"/>
      <c r="C8" s="159"/>
      <c r="D8" s="159"/>
      <c r="E8" s="159"/>
      <c r="F8" s="159"/>
      <c r="G8" s="159"/>
      <c r="H8" s="159"/>
    </row>
    <row r="9" spans="1:8" x14ac:dyDescent="0.25">
      <c r="A9" s="12" t="s">
        <v>4</v>
      </c>
      <c r="B9" s="13" t="s">
        <v>13</v>
      </c>
      <c r="C9" s="13"/>
      <c r="D9" s="171" t="s">
        <v>14</v>
      </c>
      <c r="E9" s="171"/>
      <c r="F9" s="171"/>
      <c r="G9" s="171"/>
      <c r="H9" s="171"/>
    </row>
    <row r="10" spans="1:8" x14ac:dyDescent="0.25">
      <c r="A10" s="12" t="s">
        <v>7</v>
      </c>
      <c r="B10" s="13" t="s">
        <v>15</v>
      </c>
      <c r="C10" s="13"/>
      <c r="D10" s="179" t="s">
        <v>184</v>
      </c>
      <c r="E10" s="179"/>
      <c r="F10" s="179"/>
      <c r="G10" s="179"/>
      <c r="H10" s="179"/>
    </row>
    <row r="11" spans="1:8" x14ac:dyDescent="0.25">
      <c r="A11" s="12" t="s">
        <v>9</v>
      </c>
      <c r="B11" s="13" t="s">
        <v>16</v>
      </c>
      <c r="C11" s="13"/>
      <c r="D11" s="179" t="s">
        <v>174</v>
      </c>
      <c r="E11" s="179"/>
      <c r="F11" s="179"/>
      <c r="G11" s="179"/>
      <c r="H11" s="179"/>
    </row>
    <row r="12" spans="1:8" x14ac:dyDescent="0.25">
      <c r="A12" s="12" t="s">
        <v>17</v>
      </c>
      <c r="B12" s="13" t="s">
        <v>18</v>
      </c>
      <c r="C12" s="13"/>
      <c r="D12" s="179">
        <v>12</v>
      </c>
      <c r="E12" s="179"/>
      <c r="F12" s="179"/>
      <c r="G12" s="179"/>
      <c r="H12" s="179"/>
    </row>
    <row r="13" spans="1:8" x14ac:dyDescent="0.25">
      <c r="A13" s="12"/>
      <c r="B13" s="13"/>
      <c r="C13" s="13"/>
      <c r="D13" s="14"/>
      <c r="E13" s="14"/>
      <c r="F13" s="14"/>
      <c r="G13" s="14"/>
      <c r="H13" s="15"/>
    </row>
    <row r="14" spans="1:8" ht="15.75" x14ac:dyDescent="0.25">
      <c r="A14" s="159" t="s">
        <v>19</v>
      </c>
      <c r="B14" s="159"/>
      <c r="C14" s="159"/>
      <c r="D14" s="159"/>
      <c r="E14" s="159"/>
      <c r="F14" s="159"/>
      <c r="G14" s="159"/>
      <c r="H14" s="159"/>
    </row>
    <row r="15" spans="1:8" ht="15.75" x14ac:dyDescent="0.25">
      <c r="A15" s="12"/>
      <c r="B15" s="16" t="s">
        <v>20</v>
      </c>
      <c r="C15" s="16"/>
      <c r="D15" s="17" t="s">
        <v>21</v>
      </c>
      <c r="E15" s="180" t="s">
        <v>22</v>
      </c>
      <c r="F15" s="180"/>
      <c r="G15" s="180"/>
      <c r="H15" s="180"/>
    </row>
    <row r="16" spans="1:8" x14ac:dyDescent="0.25">
      <c r="A16" s="12" t="s">
        <v>4</v>
      </c>
      <c r="B16" s="18" t="s">
        <v>180</v>
      </c>
      <c r="C16" s="19"/>
      <c r="D16" s="20" t="s">
        <v>23</v>
      </c>
      <c r="E16" s="181">
        <v>1</v>
      </c>
      <c r="F16" s="181"/>
      <c r="G16" s="181"/>
      <c r="H16" s="181"/>
    </row>
    <row r="17" spans="1:8" x14ac:dyDescent="0.25">
      <c r="A17" s="12" t="s">
        <v>7</v>
      </c>
      <c r="B17" s="13"/>
      <c r="C17" s="13"/>
      <c r="D17" s="21"/>
      <c r="E17" s="169"/>
      <c r="F17" s="169"/>
      <c r="G17" s="169"/>
      <c r="H17" s="169"/>
    </row>
    <row r="18" spans="1:8" x14ac:dyDescent="0.25">
      <c r="A18" s="12" t="s">
        <v>9</v>
      </c>
      <c r="B18" s="13"/>
      <c r="C18" s="13"/>
      <c r="D18" s="21"/>
      <c r="E18" s="169"/>
      <c r="F18" s="169"/>
      <c r="G18" s="169"/>
      <c r="H18" s="169"/>
    </row>
    <row r="19" spans="1:8" ht="15.75" x14ac:dyDescent="0.25">
      <c r="A19" s="110"/>
      <c r="B19" s="159" t="s">
        <v>24</v>
      </c>
      <c r="C19" s="159"/>
      <c r="D19" s="159"/>
      <c r="E19" s="159"/>
      <c r="F19" s="159"/>
      <c r="G19" s="159"/>
      <c r="H19" s="159"/>
    </row>
    <row r="20" spans="1:8" ht="15.75" x14ac:dyDescent="0.25">
      <c r="A20" s="170" t="s">
        <v>25</v>
      </c>
      <c r="B20" s="170"/>
      <c r="C20" s="170"/>
      <c r="D20" s="170"/>
      <c r="E20" s="170"/>
      <c r="F20" s="170"/>
      <c r="G20" s="170"/>
      <c r="H20" s="170"/>
    </row>
    <row r="21" spans="1:8" x14ac:dyDescent="0.25">
      <c r="A21" s="12">
        <v>1</v>
      </c>
      <c r="B21" s="13" t="s">
        <v>20</v>
      </c>
      <c r="C21" s="13"/>
      <c r="D21" s="171" t="s">
        <v>175</v>
      </c>
      <c r="E21" s="171"/>
      <c r="F21" s="171"/>
      <c r="G21" s="171"/>
      <c r="H21" s="171"/>
    </row>
    <row r="22" spans="1:8" x14ac:dyDescent="0.25">
      <c r="A22" s="12">
        <v>2</v>
      </c>
      <c r="B22" s="13" t="s">
        <v>26</v>
      </c>
      <c r="C22" s="13"/>
      <c r="D22" s="172" t="s">
        <v>176</v>
      </c>
      <c r="E22" s="172"/>
      <c r="F22" s="172"/>
      <c r="G22" s="172"/>
      <c r="H22" s="172"/>
    </row>
    <row r="23" spans="1:8" x14ac:dyDescent="0.25">
      <c r="A23" s="12">
        <v>3</v>
      </c>
      <c r="B23" s="13" t="s">
        <v>27</v>
      </c>
      <c r="C23" s="13"/>
      <c r="D23" s="22">
        <v>988.8</v>
      </c>
      <c r="E23" s="23"/>
      <c r="F23" s="23"/>
      <c r="G23" s="23"/>
      <c r="H23" s="23"/>
    </row>
    <row r="24" spans="1:8" ht="30" x14ac:dyDescent="0.25">
      <c r="A24" s="1">
        <v>4</v>
      </c>
      <c r="B24" s="24" t="s">
        <v>28</v>
      </c>
      <c r="C24" s="24"/>
      <c r="D24" s="173" t="s">
        <v>170</v>
      </c>
      <c r="E24" s="173"/>
      <c r="F24" s="173"/>
      <c r="G24" s="173"/>
      <c r="H24" s="173"/>
    </row>
    <row r="25" spans="1:8" x14ac:dyDescent="0.25">
      <c r="A25" s="1">
        <v>5</v>
      </c>
      <c r="B25" s="25" t="s">
        <v>29</v>
      </c>
      <c r="C25" s="25"/>
      <c r="D25" s="174" t="s">
        <v>171</v>
      </c>
      <c r="E25" s="174"/>
      <c r="F25" s="174"/>
      <c r="G25" s="174"/>
      <c r="H25" s="174"/>
    </row>
    <row r="26" spans="1:8" ht="15.75" x14ac:dyDescent="0.25">
      <c r="A26" s="26">
        <v>1</v>
      </c>
      <c r="B26" s="157" t="s">
        <v>30</v>
      </c>
      <c r="C26" s="157"/>
      <c r="D26" s="157"/>
      <c r="E26" s="157"/>
      <c r="F26" s="157"/>
      <c r="G26" s="157"/>
      <c r="H26" s="157"/>
    </row>
    <row r="27" spans="1:8" ht="15.75" x14ac:dyDescent="0.25">
      <c r="A27" s="1" t="s">
        <v>4</v>
      </c>
      <c r="B27" s="27" t="s">
        <v>31</v>
      </c>
      <c r="C27" s="27"/>
      <c r="D27" s="27"/>
      <c r="G27" s="28"/>
      <c r="H27" s="29">
        <v>988.8</v>
      </c>
    </row>
    <row r="28" spans="1:8" ht="15.75" x14ac:dyDescent="0.25">
      <c r="A28" s="1" t="s">
        <v>7</v>
      </c>
      <c r="B28" s="6" t="s">
        <v>32</v>
      </c>
      <c r="C28" s="6"/>
      <c r="D28" s="30" t="s">
        <v>33</v>
      </c>
      <c r="E28" s="31">
        <v>0</v>
      </c>
      <c r="H28" s="32">
        <f>H27*E28</f>
        <v>0</v>
      </c>
    </row>
    <row r="29" spans="1:8" ht="15.75" x14ac:dyDescent="0.25">
      <c r="A29" s="1" t="s">
        <v>9</v>
      </c>
      <c r="B29" s="6" t="s">
        <v>34</v>
      </c>
      <c r="C29" s="6"/>
      <c r="D29" s="33" t="s">
        <v>35</v>
      </c>
      <c r="E29" s="34" t="s">
        <v>36</v>
      </c>
      <c r="F29" s="33" t="s">
        <v>37</v>
      </c>
      <c r="G29" s="35"/>
      <c r="H29" s="32">
        <f>E30*F30</f>
        <v>0</v>
      </c>
    </row>
    <row r="30" spans="1:8" ht="15.75" x14ac:dyDescent="0.25">
      <c r="A30" s="1" t="s">
        <v>17</v>
      </c>
      <c r="B30" s="6" t="s">
        <v>38</v>
      </c>
      <c r="C30" s="6"/>
      <c r="D30" s="30" t="s">
        <v>39</v>
      </c>
      <c r="E30" s="36">
        <v>0</v>
      </c>
      <c r="F30" s="37"/>
      <c r="G30" s="27"/>
      <c r="H30" s="38"/>
    </row>
    <row r="31" spans="1:8" ht="15.75" x14ac:dyDescent="0.25">
      <c r="A31" s="1" t="s">
        <v>40</v>
      </c>
      <c r="B31" s="6" t="s">
        <v>41</v>
      </c>
      <c r="C31" s="6"/>
      <c r="G31" s="35"/>
      <c r="H31" s="38"/>
    </row>
    <row r="32" spans="1:8" ht="15.75" x14ac:dyDescent="0.25">
      <c r="A32" s="1" t="s">
        <v>42</v>
      </c>
      <c r="B32" s="6" t="s">
        <v>159</v>
      </c>
      <c r="C32" s="6"/>
      <c r="G32" s="35"/>
      <c r="H32" s="38"/>
    </row>
    <row r="33" spans="1:10" ht="15.75" x14ac:dyDescent="0.25">
      <c r="A33" s="1" t="s">
        <v>61</v>
      </c>
      <c r="B33" s="6" t="s">
        <v>155</v>
      </c>
      <c r="C33" s="6"/>
      <c r="G33" s="35"/>
      <c r="H33" s="38"/>
    </row>
    <row r="34" spans="1:10" ht="15.75" x14ac:dyDescent="0.25">
      <c r="A34" s="1" t="s">
        <v>43</v>
      </c>
      <c r="B34" s="8" t="s">
        <v>160</v>
      </c>
      <c r="C34" s="8"/>
      <c r="G34" s="35"/>
      <c r="H34" s="38"/>
    </row>
    <row r="35" spans="1:10" ht="15.75" x14ac:dyDescent="0.25">
      <c r="A35" s="1" t="s">
        <v>161</v>
      </c>
      <c r="B35" s="8" t="s">
        <v>162</v>
      </c>
      <c r="C35" s="8"/>
      <c r="G35" s="35"/>
      <c r="H35" s="38"/>
      <c r="J35" s="121"/>
    </row>
    <row r="36" spans="1:10" ht="15.75" x14ac:dyDescent="0.25">
      <c r="A36" s="1" t="s">
        <v>19</v>
      </c>
      <c r="B36" s="6" t="s">
        <v>44</v>
      </c>
      <c r="C36" s="6"/>
      <c r="D36" s="27"/>
      <c r="E36" s="27"/>
      <c r="F36" s="35"/>
      <c r="G36" s="35"/>
      <c r="H36" s="35">
        <v>0</v>
      </c>
    </row>
    <row r="37" spans="1:10" ht="15.75" x14ac:dyDescent="0.25">
      <c r="A37" s="39"/>
      <c r="B37" s="40" t="s">
        <v>45</v>
      </c>
      <c r="C37" s="40"/>
      <c r="D37" s="41"/>
      <c r="E37" s="41"/>
      <c r="F37" s="42"/>
      <c r="G37" s="42"/>
      <c r="H37" s="43">
        <f>SUM(H27:H36)</f>
        <v>988.8</v>
      </c>
    </row>
    <row r="38" spans="1:10" ht="15.75" x14ac:dyDescent="0.25">
      <c r="A38" s="44">
        <v>2</v>
      </c>
      <c r="B38" s="175" t="s">
        <v>46</v>
      </c>
      <c r="C38" s="175"/>
      <c r="D38" s="175"/>
      <c r="E38" s="175"/>
      <c r="F38" s="175"/>
      <c r="G38" s="175"/>
      <c r="H38" s="175"/>
    </row>
    <row r="39" spans="1:10" ht="15.75" x14ac:dyDescent="0.25">
      <c r="A39" s="124" t="s">
        <v>47</v>
      </c>
      <c r="B39" s="176" t="s">
        <v>48</v>
      </c>
      <c r="C39" s="176"/>
      <c r="D39" s="176"/>
      <c r="E39" s="176"/>
      <c r="F39" s="176"/>
      <c r="G39" s="176"/>
      <c r="H39" s="176"/>
    </row>
    <row r="40" spans="1:10" ht="15.75" x14ac:dyDescent="0.25">
      <c r="A40" s="1" t="s">
        <v>4</v>
      </c>
      <c r="B40" s="8" t="s">
        <v>49</v>
      </c>
      <c r="C40" s="8"/>
      <c r="D40" s="8"/>
      <c r="E40" s="27"/>
      <c r="F40" s="28"/>
      <c r="G40" s="45">
        <v>8.3299999999999999E-2</v>
      </c>
      <c r="H40" s="28">
        <f>SUM($H$37*G40)</f>
        <v>82.367039999999989</v>
      </c>
    </row>
    <row r="41" spans="1:10" ht="15.75" x14ac:dyDescent="0.25">
      <c r="A41" s="1" t="s">
        <v>7</v>
      </c>
      <c r="B41" s="27" t="s">
        <v>50</v>
      </c>
      <c r="C41" s="27"/>
      <c r="D41" s="27"/>
      <c r="E41" s="27"/>
      <c r="F41" s="46"/>
      <c r="G41" s="47">
        <v>0.121</v>
      </c>
      <c r="H41" s="28">
        <f>SUM($H$37*G41)</f>
        <v>119.64479999999999</v>
      </c>
    </row>
    <row r="42" spans="1:10" ht="15.75" x14ac:dyDescent="0.25">
      <c r="A42" s="1" t="s">
        <v>9</v>
      </c>
      <c r="B42" s="48" t="s">
        <v>51</v>
      </c>
      <c r="C42" s="48"/>
      <c r="D42" s="27"/>
      <c r="E42" s="27"/>
      <c r="F42" s="46"/>
      <c r="G42" s="47">
        <f>G41+G40*G53</f>
        <v>0.15165439999999999</v>
      </c>
      <c r="H42" s="28">
        <f>SUM(H40:H41)*G53</f>
        <v>74.340357120000007</v>
      </c>
    </row>
    <row r="43" spans="1:10" ht="15.75" x14ac:dyDescent="0.25">
      <c r="A43" s="49"/>
      <c r="B43" s="50" t="s">
        <v>45</v>
      </c>
      <c r="C43" s="40"/>
      <c r="D43" s="41"/>
      <c r="E43" s="41"/>
      <c r="F43" s="42"/>
      <c r="G43" s="42"/>
      <c r="H43" s="43">
        <f>SUM(H40:H42)</f>
        <v>276.35219711999997</v>
      </c>
    </row>
    <row r="44" spans="1:10" ht="15.75" x14ac:dyDescent="0.25">
      <c r="A44" s="110" t="s">
        <v>52</v>
      </c>
      <c r="B44" s="159" t="s">
        <v>53</v>
      </c>
      <c r="C44" s="159"/>
      <c r="D44" s="159"/>
      <c r="E44" s="159"/>
      <c r="F44" s="159"/>
      <c r="G44" s="159"/>
      <c r="H44" s="159"/>
    </row>
    <row r="45" spans="1:10" ht="15.75" x14ac:dyDescent="0.25">
      <c r="A45" s="1" t="s">
        <v>4</v>
      </c>
      <c r="B45" s="51" t="s">
        <v>54</v>
      </c>
      <c r="C45" s="51"/>
      <c r="D45" s="27"/>
      <c r="E45" s="27"/>
      <c r="F45" s="28"/>
      <c r="G45" s="45">
        <v>0.2</v>
      </c>
      <c r="H45" s="28">
        <f>SUM($H$37*G45)</f>
        <v>197.76</v>
      </c>
    </row>
    <row r="46" spans="1:10" ht="15.75" x14ac:dyDescent="0.25">
      <c r="A46" s="1" t="s">
        <v>7</v>
      </c>
      <c r="B46" s="51" t="s">
        <v>55</v>
      </c>
      <c r="C46" s="51"/>
      <c r="D46" s="168" t="s">
        <v>56</v>
      </c>
      <c r="E46" s="168"/>
      <c r="F46" s="28"/>
      <c r="G46" s="52">
        <v>1.4999999999999999E-2</v>
      </c>
      <c r="H46" s="28">
        <f>SUM($H$37*G46)</f>
        <v>14.831999999999999</v>
      </c>
    </row>
    <row r="47" spans="1:10" ht="15.75" x14ac:dyDescent="0.25">
      <c r="A47" s="1" t="s">
        <v>9</v>
      </c>
      <c r="B47" s="51" t="s">
        <v>57</v>
      </c>
      <c r="C47" s="51"/>
      <c r="D47" s="168"/>
      <c r="E47" s="168"/>
      <c r="F47" s="28"/>
      <c r="G47" s="52">
        <v>0.01</v>
      </c>
      <c r="H47" s="28">
        <f t="shared" ref="H47:H52" si="0">SUM($H$37*G47)</f>
        <v>9.8879999999999999</v>
      </c>
      <c r="I47" s="115"/>
    </row>
    <row r="48" spans="1:10" ht="15.75" x14ac:dyDescent="0.25">
      <c r="A48" s="1" t="s">
        <v>17</v>
      </c>
      <c r="B48" s="51" t="s">
        <v>58</v>
      </c>
      <c r="C48" s="51"/>
      <c r="D48" s="27"/>
      <c r="E48" s="27"/>
      <c r="F48" s="28"/>
      <c r="G48" s="52">
        <v>2E-3</v>
      </c>
      <c r="H48" s="28">
        <f t="shared" si="0"/>
        <v>1.9776</v>
      </c>
    </row>
    <row r="49" spans="1:8" ht="15.75" x14ac:dyDescent="0.25">
      <c r="A49" s="1" t="s">
        <v>40</v>
      </c>
      <c r="B49" s="51" t="s">
        <v>59</v>
      </c>
      <c r="C49" s="51"/>
      <c r="D49" s="27"/>
      <c r="E49" s="27"/>
      <c r="F49" s="28"/>
      <c r="G49" s="52">
        <v>2.5000000000000001E-2</v>
      </c>
      <c r="H49" s="28">
        <f t="shared" si="0"/>
        <v>24.72</v>
      </c>
    </row>
    <row r="50" spans="1:8" ht="15.75" x14ac:dyDescent="0.25">
      <c r="A50" s="1" t="s">
        <v>42</v>
      </c>
      <c r="B50" s="51" t="s">
        <v>60</v>
      </c>
      <c r="C50" s="51"/>
      <c r="D50" s="27"/>
      <c r="E50" s="27"/>
      <c r="F50" s="28"/>
      <c r="G50" s="45">
        <v>0.08</v>
      </c>
      <c r="H50" s="28">
        <f t="shared" si="0"/>
        <v>79.103999999999999</v>
      </c>
    </row>
    <row r="51" spans="1:8" ht="15.75" x14ac:dyDescent="0.25">
      <c r="A51" s="127" t="s">
        <v>61</v>
      </c>
      <c r="B51" s="128" t="s">
        <v>62</v>
      </c>
      <c r="C51" s="128"/>
      <c r="D51" s="129"/>
      <c r="E51" s="129"/>
      <c r="F51" s="129"/>
      <c r="G51" s="130">
        <v>0.03</v>
      </c>
      <c r="H51" s="131">
        <f t="shared" si="0"/>
        <v>29.663999999999998</v>
      </c>
    </row>
    <row r="52" spans="1:8" ht="15.75" x14ac:dyDescent="0.25">
      <c r="A52" s="1" t="s">
        <v>43</v>
      </c>
      <c r="B52" s="51" t="s">
        <v>63</v>
      </c>
      <c r="C52" s="51"/>
      <c r="D52" s="27"/>
      <c r="E52" s="27"/>
      <c r="F52" s="28"/>
      <c r="G52" s="52">
        <v>6.0000000000000001E-3</v>
      </c>
      <c r="H52" s="28">
        <f t="shared" si="0"/>
        <v>5.9327999999999994</v>
      </c>
    </row>
    <row r="53" spans="1:8" ht="15.75" x14ac:dyDescent="0.25">
      <c r="A53" s="54"/>
      <c r="B53" s="55" t="s">
        <v>45</v>
      </c>
      <c r="C53" s="55"/>
      <c r="D53" s="40"/>
      <c r="E53" s="40"/>
      <c r="F53" s="56"/>
      <c r="G53" s="57">
        <f>SUM(G45:G52)</f>
        <v>0.3680000000000001</v>
      </c>
      <c r="H53" s="58">
        <f>SUM(H45:H52)</f>
        <v>363.87839999999994</v>
      </c>
    </row>
    <row r="54" spans="1:8" ht="15.75" x14ac:dyDescent="0.25">
      <c r="A54" s="110" t="s">
        <v>64</v>
      </c>
      <c r="B54" s="159" t="s">
        <v>65</v>
      </c>
      <c r="C54" s="159"/>
      <c r="D54" s="159"/>
      <c r="E54" s="159"/>
      <c r="F54" s="159"/>
      <c r="G54" s="159"/>
      <c r="H54" s="159"/>
    </row>
    <row r="55" spans="1:8" ht="15.75" x14ac:dyDescent="0.25">
      <c r="A55" s="6" t="s">
        <v>66</v>
      </c>
      <c r="B55" s="59"/>
      <c r="C55" s="59"/>
      <c r="D55" s="60" t="s">
        <v>67</v>
      </c>
      <c r="E55" s="60" t="s">
        <v>68</v>
      </c>
      <c r="F55" s="60" t="s">
        <v>69</v>
      </c>
      <c r="G55" s="60" t="s">
        <v>70</v>
      </c>
      <c r="H55" s="6"/>
    </row>
    <row r="56" spans="1:8" ht="15.75" x14ac:dyDescent="0.25">
      <c r="A56" s="160" t="s">
        <v>4</v>
      </c>
      <c r="B56" s="6" t="s">
        <v>71</v>
      </c>
      <c r="C56" s="6"/>
      <c r="D56" s="161"/>
      <c r="E56" s="162"/>
      <c r="F56" s="163"/>
      <c r="G56" s="164"/>
      <c r="H56" s="35">
        <f>F56*E56*D56</f>
        <v>0</v>
      </c>
    </row>
    <row r="57" spans="1:8" ht="15.75" x14ac:dyDescent="0.25">
      <c r="A57" s="160"/>
      <c r="B57" s="6" t="s">
        <v>72</v>
      </c>
      <c r="C57" s="6"/>
      <c r="D57" s="161"/>
      <c r="E57" s="161"/>
      <c r="F57" s="161"/>
      <c r="G57" s="161"/>
      <c r="H57" s="35">
        <f>H27*G56</f>
        <v>0</v>
      </c>
    </row>
    <row r="58" spans="1:8" ht="15.75" x14ac:dyDescent="0.25">
      <c r="A58" s="160"/>
      <c r="B58" s="8" t="s">
        <v>73</v>
      </c>
      <c r="C58" s="8"/>
      <c r="D58" s="8"/>
      <c r="E58" s="27"/>
      <c r="F58" s="27"/>
      <c r="G58" s="61"/>
      <c r="H58" s="35">
        <f>H56-H57</f>
        <v>0</v>
      </c>
    </row>
    <row r="59" spans="1:8" ht="15.75" x14ac:dyDescent="0.25">
      <c r="A59" s="160" t="s">
        <v>7</v>
      </c>
      <c r="B59" s="6" t="s">
        <v>74</v>
      </c>
      <c r="C59" s="6"/>
      <c r="D59" s="161">
        <v>1</v>
      </c>
      <c r="E59" s="162">
        <v>1</v>
      </c>
      <c r="F59" s="163">
        <v>145.22999999999999</v>
      </c>
      <c r="G59" s="164">
        <v>0.2</v>
      </c>
      <c r="H59" s="35">
        <f>F59*E59*D59</f>
        <v>145.22999999999999</v>
      </c>
    </row>
    <row r="60" spans="1:8" ht="15.75" x14ac:dyDescent="0.25">
      <c r="A60" s="160"/>
      <c r="B60" s="6" t="s">
        <v>72</v>
      </c>
      <c r="C60" s="6"/>
      <c r="D60" s="161"/>
      <c r="E60" s="161"/>
      <c r="F60" s="161"/>
      <c r="G60" s="161"/>
      <c r="H60" s="35">
        <f>H59*G59</f>
        <v>29.045999999999999</v>
      </c>
    </row>
    <row r="61" spans="1:8" ht="15.75" x14ac:dyDescent="0.25">
      <c r="A61" s="160"/>
      <c r="B61" s="165" t="s">
        <v>75</v>
      </c>
      <c r="C61" s="165"/>
      <c r="D61" s="165"/>
      <c r="E61" s="165"/>
      <c r="F61" s="13"/>
      <c r="G61" s="13"/>
      <c r="H61" s="35">
        <f>H59-H60</f>
        <v>116.184</v>
      </c>
    </row>
    <row r="62" spans="1:8" ht="15.75" x14ac:dyDescent="0.25">
      <c r="A62" s="62" t="s">
        <v>9</v>
      </c>
      <c r="B62" s="165" t="s">
        <v>76</v>
      </c>
      <c r="C62" s="165"/>
      <c r="D62" s="165"/>
      <c r="E62" s="165"/>
      <c r="F62" s="13"/>
      <c r="G62" s="13"/>
      <c r="H62" s="35">
        <v>0</v>
      </c>
    </row>
    <row r="63" spans="1:8" ht="15.75" x14ac:dyDescent="0.25">
      <c r="A63" s="62" t="s">
        <v>17</v>
      </c>
      <c r="B63" s="117" t="s">
        <v>177</v>
      </c>
      <c r="C63" s="117"/>
      <c r="D63" s="117"/>
      <c r="E63" s="117" t="s">
        <v>163</v>
      </c>
      <c r="F63" s="13"/>
      <c r="G63" s="13"/>
      <c r="H63" s="35">
        <v>100</v>
      </c>
    </row>
    <row r="64" spans="1:8" ht="15.75" x14ac:dyDescent="0.25">
      <c r="A64" s="62" t="s">
        <v>40</v>
      </c>
      <c r="B64" s="116" t="s">
        <v>219</v>
      </c>
      <c r="C64" s="117"/>
      <c r="D64" s="117"/>
      <c r="E64" s="117"/>
      <c r="F64" s="13"/>
      <c r="G64" s="13"/>
      <c r="H64" s="35">
        <v>3.53</v>
      </c>
    </row>
    <row r="65" spans="1:13" ht="15.75" x14ac:dyDescent="0.25">
      <c r="A65" s="62" t="s">
        <v>42</v>
      </c>
      <c r="B65" s="116" t="s">
        <v>78</v>
      </c>
      <c r="C65" s="116"/>
      <c r="D65" s="116"/>
      <c r="E65" s="118">
        <v>0</v>
      </c>
      <c r="H65" s="119">
        <v>0</v>
      </c>
      <c r="J65" s="125"/>
      <c r="K65" s="13"/>
      <c r="L65" s="13"/>
      <c r="M65" s="35"/>
    </row>
    <row r="66" spans="1:13" ht="15.75" x14ac:dyDescent="0.25">
      <c r="A66" s="63"/>
      <c r="B66" s="166" t="s">
        <v>45</v>
      </c>
      <c r="C66" s="166"/>
      <c r="D66" s="166"/>
      <c r="E66" s="166"/>
      <c r="F66" s="64"/>
      <c r="G66" s="64"/>
      <c r="H66" s="65">
        <f>H58+H61+H62+H63+H65+H64</f>
        <v>219.714</v>
      </c>
    </row>
    <row r="67" spans="1:13" ht="15.75" x14ac:dyDescent="0.25">
      <c r="A67" s="159" t="s">
        <v>79</v>
      </c>
      <c r="B67" s="159"/>
      <c r="C67" s="159"/>
      <c r="D67" s="159"/>
      <c r="E67" s="159"/>
      <c r="F67" s="159"/>
      <c r="G67" s="159"/>
      <c r="H67" s="159"/>
    </row>
    <row r="68" spans="1:13" ht="15.75" x14ac:dyDescent="0.25">
      <c r="A68" s="62" t="s">
        <v>47</v>
      </c>
      <c r="B68" s="8" t="s">
        <v>80</v>
      </c>
      <c r="C68" s="8"/>
      <c r="D68" s="66"/>
      <c r="E68" s="66"/>
      <c r="F68" s="13"/>
      <c r="G68" s="13"/>
      <c r="H68" s="67">
        <f>H43</f>
        <v>276.35219711999997</v>
      </c>
    </row>
    <row r="69" spans="1:13" ht="15.75" x14ac:dyDescent="0.25">
      <c r="A69" s="62" t="s">
        <v>52</v>
      </c>
      <c r="B69" s="8" t="s">
        <v>81</v>
      </c>
      <c r="C69" s="8"/>
      <c r="D69" s="66"/>
      <c r="E69" s="66"/>
      <c r="F69" s="13"/>
      <c r="G69" s="13"/>
      <c r="H69" s="67">
        <f>H53</f>
        <v>363.87839999999994</v>
      </c>
    </row>
    <row r="70" spans="1:13" ht="15.75" x14ac:dyDescent="0.25">
      <c r="A70" s="62" t="s">
        <v>64</v>
      </c>
      <c r="B70" s="8" t="s">
        <v>82</v>
      </c>
      <c r="C70" s="8"/>
      <c r="D70" s="66"/>
      <c r="E70" s="66"/>
      <c r="F70" s="13"/>
      <c r="G70" s="13"/>
      <c r="H70" s="67">
        <f>H66</f>
        <v>219.714</v>
      </c>
    </row>
    <row r="71" spans="1:13" ht="15.75" x14ac:dyDescent="0.25">
      <c r="A71" s="63"/>
      <c r="B71" s="126" t="s">
        <v>45</v>
      </c>
      <c r="C71" s="126"/>
      <c r="D71" s="126"/>
      <c r="E71" s="126"/>
      <c r="F71" s="64"/>
      <c r="G71" s="64"/>
      <c r="H71" s="65">
        <f>SUM(H68:H70)</f>
        <v>859.9445971199998</v>
      </c>
    </row>
    <row r="72" spans="1:13" ht="15.75" x14ac:dyDescent="0.25">
      <c r="A72" s="68">
        <v>3</v>
      </c>
      <c r="B72" s="157" t="s">
        <v>83</v>
      </c>
      <c r="C72" s="157"/>
      <c r="D72" s="157"/>
      <c r="E72" s="157"/>
      <c r="F72" s="157"/>
      <c r="G72" s="157"/>
      <c r="H72" s="157"/>
    </row>
    <row r="73" spans="1:13" ht="15.75" x14ac:dyDescent="0.25">
      <c r="A73" s="1" t="s">
        <v>4</v>
      </c>
      <c r="B73" s="48" t="s">
        <v>84</v>
      </c>
      <c r="C73" s="48"/>
      <c r="D73" s="69"/>
      <c r="E73" s="69"/>
      <c r="F73" s="69"/>
      <c r="G73" s="45">
        <v>4.1999999999999997E-3</v>
      </c>
      <c r="H73" s="28">
        <f>SUM($H$37*G73)</f>
        <v>4.1529599999999993</v>
      </c>
    </row>
    <row r="74" spans="1:13" ht="15.75" x14ac:dyDescent="0.25">
      <c r="A74" s="1" t="s">
        <v>7</v>
      </c>
      <c r="B74" s="48" t="s">
        <v>85</v>
      </c>
      <c r="C74" s="48"/>
      <c r="D74" s="27"/>
      <c r="E74" s="27"/>
      <c r="F74" s="28"/>
      <c r="G74" s="45">
        <f>G73*0.08</f>
        <v>3.3599999999999998E-4</v>
      </c>
      <c r="H74" s="28">
        <f>SUM($H$37*G74)</f>
        <v>0.33223679999999994</v>
      </c>
      <c r="I74" s="115"/>
    </row>
    <row r="75" spans="1:13" ht="15.75" x14ac:dyDescent="0.25">
      <c r="A75" s="1" t="s">
        <v>9</v>
      </c>
      <c r="B75" s="48" t="s">
        <v>86</v>
      </c>
      <c r="C75" s="48"/>
      <c r="D75" s="70"/>
      <c r="E75" s="70"/>
      <c r="F75" s="70"/>
      <c r="G75" s="71">
        <v>2.5000000000000001E-2</v>
      </c>
      <c r="H75" s="72">
        <f>(ROUND(SUM($H$37*G75),2))</f>
        <v>24.72</v>
      </c>
      <c r="J75" s="122"/>
    </row>
    <row r="76" spans="1:13" ht="15.75" x14ac:dyDescent="0.25">
      <c r="A76" s="1" t="s">
        <v>17</v>
      </c>
      <c r="B76" s="27" t="s">
        <v>87</v>
      </c>
      <c r="C76" s="27"/>
      <c r="D76" s="69"/>
      <c r="E76" s="69"/>
      <c r="F76" s="69"/>
      <c r="G76" s="45">
        <v>1.9400000000000001E-2</v>
      </c>
      <c r="H76" s="28">
        <f>SUM($H$37*G76)</f>
        <v>19.18272</v>
      </c>
    </row>
    <row r="77" spans="1:13" ht="15.75" x14ac:dyDescent="0.25">
      <c r="A77" s="1" t="s">
        <v>40</v>
      </c>
      <c r="B77" s="48" t="s">
        <v>221</v>
      </c>
      <c r="C77" s="48"/>
      <c r="D77" s="27"/>
      <c r="E77" s="27"/>
      <c r="F77" s="28"/>
      <c r="G77" s="45">
        <f>G76*G53</f>
        <v>7.1392000000000027E-3</v>
      </c>
      <c r="H77" s="28">
        <f>SUM($H$37*G77)</f>
        <v>7.0592409600000021</v>
      </c>
    </row>
    <row r="78" spans="1:13" ht="15.75" x14ac:dyDescent="0.25">
      <c r="A78" s="1" t="s">
        <v>42</v>
      </c>
      <c r="B78" s="27" t="s">
        <v>89</v>
      </c>
      <c r="C78" s="27"/>
      <c r="D78" s="70"/>
      <c r="E78" s="70"/>
      <c r="F78" s="70"/>
      <c r="G78" s="52">
        <v>2.5000000000000001E-2</v>
      </c>
      <c r="H78" s="28">
        <f>SUM($H$37*G78)</f>
        <v>24.72</v>
      </c>
    </row>
    <row r="79" spans="1:13" ht="15.75" x14ac:dyDescent="0.25">
      <c r="A79" s="73"/>
      <c r="B79" s="55" t="s">
        <v>45</v>
      </c>
      <c r="C79" s="55"/>
      <c r="D79" s="41"/>
      <c r="E79" s="41"/>
      <c r="F79" s="74"/>
      <c r="G79" s="57">
        <f>SUM(G73:G78)</f>
        <v>8.1075200000000014E-2</v>
      </c>
      <c r="H79" s="58">
        <f>SUM(H73:H78)</f>
        <v>80.167157760000009</v>
      </c>
    </row>
    <row r="80" spans="1:13" ht="15.75" x14ac:dyDescent="0.25">
      <c r="A80" s="44">
        <v>4</v>
      </c>
      <c r="B80" s="167" t="s">
        <v>90</v>
      </c>
      <c r="C80" s="167"/>
      <c r="D80" s="167"/>
      <c r="E80" s="167"/>
      <c r="F80" s="167"/>
      <c r="G80" s="167"/>
      <c r="H80" s="167"/>
    </row>
    <row r="81" spans="1:10" ht="15.75" x14ac:dyDescent="0.25">
      <c r="A81" s="75" t="s">
        <v>91</v>
      </c>
      <c r="B81" s="159" t="s">
        <v>232</v>
      </c>
      <c r="C81" s="159"/>
      <c r="D81" s="159"/>
      <c r="E81" s="159"/>
      <c r="F81" s="159"/>
      <c r="G81" s="159"/>
      <c r="H81" s="159"/>
    </row>
    <row r="82" spans="1:10" ht="15.75" x14ac:dyDescent="0.25">
      <c r="A82" s="12" t="s">
        <v>4</v>
      </c>
      <c r="B82" s="51" t="s">
        <v>222</v>
      </c>
      <c r="C82" s="51"/>
      <c r="D82" s="53"/>
      <c r="E82" s="53"/>
      <c r="F82" s="53"/>
      <c r="G82" s="45">
        <f>(G40+G41)/12</f>
        <v>1.7024999999999998E-2</v>
      </c>
      <c r="H82" s="28"/>
    </row>
    <row r="83" spans="1:10" ht="15.75" x14ac:dyDescent="0.25">
      <c r="A83" s="123" t="s">
        <v>7</v>
      </c>
      <c r="B83" s="51" t="s">
        <v>223</v>
      </c>
      <c r="C83" s="158" t="s">
        <v>95</v>
      </c>
      <c r="D83" s="76">
        <v>1</v>
      </c>
      <c r="E83" s="158" t="s">
        <v>96</v>
      </c>
      <c r="F83" s="77">
        <v>1</v>
      </c>
      <c r="G83" s="45">
        <f t="shared" ref="G83:G88" si="1">D83/360*F83</f>
        <v>2.7777777777777779E-3</v>
      </c>
      <c r="H83" s="28">
        <f>SUM(H$37*G83)</f>
        <v>2.7466666666666666</v>
      </c>
    </row>
    <row r="84" spans="1:10" ht="15.75" x14ac:dyDescent="0.25">
      <c r="A84" s="12" t="s">
        <v>9</v>
      </c>
      <c r="B84" s="51" t="s">
        <v>224</v>
      </c>
      <c r="C84" s="158"/>
      <c r="D84" s="76">
        <v>20</v>
      </c>
      <c r="E84" s="158"/>
      <c r="F84" s="77">
        <v>1.4999999999999999E-2</v>
      </c>
      <c r="G84" s="45">
        <f t="shared" si="1"/>
        <v>8.3333333333333328E-4</v>
      </c>
      <c r="H84" s="28">
        <f>SUM(H$37*G84)</f>
        <v>0.82399999999999995</v>
      </c>
    </row>
    <row r="85" spans="1:10" ht="15.75" x14ac:dyDescent="0.25">
      <c r="A85" s="12" t="s">
        <v>17</v>
      </c>
      <c r="B85" s="51" t="s">
        <v>225</v>
      </c>
      <c r="C85" s="158"/>
      <c r="D85" s="76">
        <v>15</v>
      </c>
      <c r="E85" s="158"/>
      <c r="F85" s="78">
        <v>1.3299999999999999E-2</v>
      </c>
      <c r="G85" s="45">
        <f t="shared" si="1"/>
        <v>5.5416666666666657E-4</v>
      </c>
      <c r="H85" s="28">
        <f>SUM(H$37*G85)</f>
        <v>0.54795999999999989</v>
      </c>
    </row>
    <row r="86" spans="1:10" ht="15.75" x14ac:dyDescent="0.25">
      <c r="A86" s="12" t="s">
        <v>40</v>
      </c>
      <c r="B86" s="51" t="s">
        <v>226</v>
      </c>
      <c r="C86" s="158"/>
      <c r="D86" s="76">
        <v>180</v>
      </c>
      <c r="E86" s="158"/>
      <c r="F86" s="77">
        <v>1.8599999999999998E-2</v>
      </c>
      <c r="G86" s="45">
        <f t="shared" si="1"/>
        <v>9.2999999999999992E-3</v>
      </c>
      <c r="H86" s="28">
        <f>SUM(H$37*G86)</f>
        <v>9.1958399999999987</v>
      </c>
    </row>
    <row r="87" spans="1:10" ht="15.75" x14ac:dyDescent="0.25">
      <c r="A87" s="12" t="s">
        <v>42</v>
      </c>
      <c r="B87" s="51" t="s">
        <v>227</v>
      </c>
      <c r="C87" s="158"/>
      <c r="D87" s="79">
        <v>5</v>
      </c>
      <c r="E87" s="158"/>
      <c r="F87" s="80">
        <v>1</v>
      </c>
      <c r="G87" s="45">
        <f t="shared" si="1"/>
        <v>1.3888888888888888E-2</v>
      </c>
      <c r="H87" s="81">
        <f>SUM(H$37*G87)</f>
        <v>13.733333333333333</v>
      </c>
    </row>
    <row r="88" spans="1:10" ht="15.75" x14ac:dyDescent="0.25">
      <c r="A88" s="12" t="s">
        <v>61</v>
      </c>
      <c r="B88" s="51" t="s">
        <v>101</v>
      </c>
      <c r="C88" s="158"/>
      <c r="D88" s="79"/>
      <c r="E88" s="158"/>
      <c r="F88" s="82"/>
      <c r="G88" s="45">
        <f t="shared" si="1"/>
        <v>0</v>
      </c>
      <c r="H88" s="81"/>
    </row>
    <row r="89" spans="1:10" ht="15.75" x14ac:dyDescent="0.25">
      <c r="A89" s="19"/>
      <c r="B89" s="6" t="s">
        <v>102</v>
      </c>
      <c r="C89" s="6"/>
      <c r="D89" s="27"/>
      <c r="E89" s="27"/>
      <c r="F89" s="28"/>
      <c r="G89" s="45">
        <f>SUM(G82:G88)</f>
        <v>4.4379166666666664E-2</v>
      </c>
      <c r="H89" s="28">
        <f>SUM(H82:H88)</f>
        <v>27.047799999999995</v>
      </c>
      <c r="I89" s="121"/>
    </row>
    <row r="90" spans="1:10" ht="15.75" x14ac:dyDescent="0.25">
      <c r="A90" s="12" t="s">
        <v>42</v>
      </c>
      <c r="B90" s="51" t="s">
        <v>103</v>
      </c>
      <c r="C90" s="51"/>
      <c r="D90" s="27"/>
      <c r="E90" s="27"/>
      <c r="F90" s="28"/>
      <c r="G90" s="45">
        <f>G89*G53</f>
        <v>1.6331533333333335E-2</v>
      </c>
      <c r="H90" s="28">
        <f>G53*H89</f>
        <v>9.9535904000000013</v>
      </c>
      <c r="I90" s="115"/>
      <c r="J90" s="122"/>
    </row>
    <row r="91" spans="1:10" ht="15.75" x14ac:dyDescent="0.25">
      <c r="A91" s="73"/>
      <c r="B91" s="55" t="s">
        <v>45</v>
      </c>
      <c r="C91" s="55"/>
      <c r="D91" s="41"/>
      <c r="E91" s="41"/>
      <c r="F91" s="74"/>
      <c r="G91" s="57">
        <f>G90+G89</f>
        <v>6.0710699999999999E-2</v>
      </c>
      <c r="H91" s="58">
        <f>SUM(H89:H90)</f>
        <v>37.001390399999998</v>
      </c>
    </row>
    <row r="92" spans="1:10" ht="15.75" x14ac:dyDescent="0.25">
      <c r="A92" s="75" t="s">
        <v>104</v>
      </c>
      <c r="B92" s="159" t="s">
        <v>228</v>
      </c>
      <c r="C92" s="159"/>
      <c r="D92" s="159"/>
      <c r="E92" s="159"/>
      <c r="F92" s="159"/>
      <c r="G92" s="159"/>
      <c r="H92" s="159"/>
    </row>
    <row r="93" spans="1:10" ht="15.75" x14ac:dyDescent="0.25">
      <c r="A93" s="12" t="s">
        <v>4</v>
      </c>
      <c r="B93" s="51" t="s">
        <v>230</v>
      </c>
      <c r="C93" s="51"/>
      <c r="D93" s="53"/>
      <c r="E93" s="53"/>
      <c r="F93" s="53"/>
      <c r="G93" s="52">
        <v>0</v>
      </c>
      <c r="H93" s="28">
        <f>SUM(H$37*G93)</f>
        <v>0</v>
      </c>
    </row>
    <row r="94" spans="1:10" ht="15.75" x14ac:dyDescent="0.25">
      <c r="A94" s="12" t="s">
        <v>7</v>
      </c>
      <c r="B94" s="51" t="s">
        <v>107</v>
      </c>
      <c r="C94" s="51"/>
      <c r="D94" s="53"/>
      <c r="E94" s="53"/>
      <c r="F94" s="53"/>
      <c r="G94" s="45">
        <f>G93*G53</f>
        <v>0</v>
      </c>
      <c r="H94" s="28">
        <f>SUM($H$37*G94)</f>
        <v>0</v>
      </c>
    </row>
    <row r="95" spans="1:10" ht="15.75" x14ac:dyDescent="0.25">
      <c r="A95" s="73"/>
      <c r="B95" s="55" t="s">
        <v>45</v>
      </c>
      <c r="C95" s="55"/>
      <c r="D95" s="41"/>
      <c r="E95" s="41"/>
      <c r="F95" s="74"/>
      <c r="G95" s="57">
        <f>G94+G93</f>
        <v>0</v>
      </c>
      <c r="H95" s="58">
        <f>SUM(H93:H94)</f>
        <v>0</v>
      </c>
    </row>
    <row r="96" spans="1:10" ht="15.75" x14ac:dyDescent="0.25">
      <c r="A96" s="159" t="s">
        <v>108</v>
      </c>
      <c r="B96" s="159"/>
      <c r="C96" s="159"/>
      <c r="D96" s="159"/>
      <c r="E96" s="159"/>
      <c r="F96" s="159"/>
      <c r="G96" s="159"/>
      <c r="H96" s="159"/>
    </row>
    <row r="97" spans="1:10" ht="15.75" x14ac:dyDescent="0.25">
      <c r="A97" s="12" t="s">
        <v>91</v>
      </c>
      <c r="B97" s="51" t="s">
        <v>231</v>
      </c>
      <c r="C97" s="51"/>
      <c r="D97" s="53"/>
      <c r="E97" s="53"/>
      <c r="F97" s="53"/>
      <c r="G97" s="45">
        <f>G91</f>
        <v>6.0710699999999999E-2</v>
      </c>
      <c r="H97" s="28">
        <f>H91</f>
        <v>37.001390399999998</v>
      </c>
    </row>
    <row r="98" spans="1:10" ht="15.75" x14ac:dyDescent="0.25">
      <c r="A98" s="12" t="s">
        <v>104</v>
      </c>
      <c r="B98" s="51" t="s">
        <v>229</v>
      </c>
      <c r="C98" s="51"/>
      <c r="D98" s="53"/>
      <c r="E98" s="53"/>
      <c r="F98" s="53"/>
      <c r="G98" s="45">
        <f>G95</f>
        <v>0</v>
      </c>
      <c r="H98" s="28">
        <f>H95</f>
        <v>0</v>
      </c>
    </row>
    <row r="99" spans="1:10" ht="15.75" x14ac:dyDescent="0.25">
      <c r="A99" s="73"/>
      <c r="B99" s="55" t="s">
        <v>45</v>
      </c>
      <c r="C99" s="55"/>
      <c r="D99" s="41"/>
      <c r="E99" s="41"/>
      <c r="F99" s="74"/>
      <c r="G99" s="57">
        <f>G95+G91</f>
        <v>6.0710699999999999E-2</v>
      </c>
      <c r="H99" s="58">
        <f>SUM(H97:H98)</f>
        <v>37.001390399999998</v>
      </c>
    </row>
    <row r="100" spans="1:10" ht="15.75" x14ac:dyDescent="0.25">
      <c r="A100" s="83">
        <v>5</v>
      </c>
      <c r="B100" s="159" t="s">
        <v>110</v>
      </c>
      <c r="C100" s="159"/>
      <c r="D100" s="159"/>
      <c r="E100" s="159"/>
      <c r="F100" s="159"/>
      <c r="G100" s="159"/>
      <c r="H100" s="159"/>
    </row>
    <row r="101" spans="1:10" ht="15.75" x14ac:dyDescent="0.25">
      <c r="A101" s="12" t="s">
        <v>4</v>
      </c>
      <c r="B101" s="13" t="s">
        <v>111</v>
      </c>
      <c r="C101" s="13"/>
      <c r="D101" s="84"/>
      <c r="E101" s="27"/>
      <c r="F101" s="85"/>
      <c r="G101" s="85"/>
      <c r="H101" s="85">
        <v>23.84</v>
      </c>
    </row>
    <row r="102" spans="1:10" ht="15.75" x14ac:dyDescent="0.25">
      <c r="A102" s="12" t="s">
        <v>7</v>
      </c>
      <c r="B102" s="13" t="s">
        <v>112</v>
      </c>
      <c r="C102" s="13"/>
      <c r="D102" s="84"/>
      <c r="E102" s="27"/>
      <c r="F102" s="85"/>
      <c r="G102" s="85"/>
      <c r="H102" s="85"/>
    </row>
    <row r="103" spans="1:10" ht="15.75" x14ac:dyDescent="0.25">
      <c r="A103" s="12" t="s">
        <v>9</v>
      </c>
      <c r="B103" s="13" t="s">
        <v>113</v>
      </c>
      <c r="C103" s="13"/>
      <c r="D103" s="84"/>
      <c r="E103" s="27"/>
      <c r="F103" s="85"/>
      <c r="G103" s="85"/>
      <c r="H103" s="85">
        <v>5.47</v>
      </c>
    </row>
    <row r="104" spans="1:10" ht="15.75" x14ac:dyDescent="0.25">
      <c r="A104" s="12" t="s">
        <v>17</v>
      </c>
      <c r="B104" s="13" t="s">
        <v>164</v>
      </c>
      <c r="C104" s="13"/>
      <c r="D104" s="84"/>
      <c r="E104" s="27"/>
      <c r="F104" s="85"/>
      <c r="G104" s="85"/>
      <c r="H104" s="85">
        <v>16.37</v>
      </c>
    </row>
    <row r="105" spans="1:10" ht="15.75" x14ac:dyDescent="0.25">
      <c r="A105" s="12" t="s">
        <v>40</v>
      </c>
      <c r="B105" s="13" t="s">
        <v>101</v>
      </c>
      <c r="C105" s="13"/>
      <c r="D105" s="84"/>
      <c r="E105" s="27"/>
      <c r="F105" s="85"/>
      <c r="G105" s="85"/>
      <c r="H105" s="85">
        <v>0</v>
      </c>
    </row>
    <row r="106" spans="1:10" ht="15.75" x14ac:dyDescent="0.25">
      <c r="A106" s="73"/>
      <c r="B106" s="55" t="s">
        <v>45</v>
      </c>
      <c r="C106" s="55"/>
      <c r="D106" s="41"/>
      <c r="E106" s="41"/>
      <c r="F106" s="74"/>
      <c r="G106" s="57"/>
      <c r="H106" s="58">
        <f>SUM(H101:H105)</f>
        <v>45.68</v>
      </c>
    </row>
    <row r="107" spans="1:10" ht="15.75" x14ac:dyDescent="0.25">
      <c r="A107" s="83">
        <v>6</v>
      </c>
      <c r="B107" s="159" t="s">
        <v>114</v>
      </c>
      <c r="C107" s="159"/>
      <c r="D107" s="159"/>
      <c r="E107" s="159"/>
      <c r="F107" s="159"/>
      <c r="G107" s="159"/>
      <c r="H107" s="159"/>
    </row>
    <row r="108" spans="1:10" ht="15.75" x14ac:dyDescent="0.25">
      <c r="A108" s="86" t="s">
        <v>4</v>
      </c>
      <c r="B108" s="27"/>
      <c r="C108" s="27"/>
      <c r="D108" s="27"/>
      <c r="E108" s="27"/>
      <c r="F108" s="27" t="s">
        <v>115</v>
      </c>
      <c r="G108" s="52">
        <v>0.06</v>
      </c>
      <c r="H108" s="28">
        <f>G108*H123</f>
        <v>120.69558871679999</v>
      </c>
    </row>
    <row r="109" spans="1:10" ht="15.75" x14ac:dyDescent="0.25">
      <c r="A109" s="86" t="s">
        <v>7</v>
      </c>
      <c r="B109" s="27"/>
      <c r="C109" s="27"/>
      <c r="D109" s="27"/>
      <c r="E109" s="27"/>
      <c r="F109" s="12" t="s">
        <v>116</v>
      </c>
      <c r="G109" s="52">
        <v>6.7900000000000002E-2</v>
      </c>
      <c r="H109" s="28">
        <f>SUM(H108+H123)*$G$109</f>
        <v>144.78240503838271</v>
      </c>
    </row>
    <row r="110" spans="1:10" ht="15.75" x14ac:dyDescent="0.25">
      <c r="A110" s="86" t="s">
        <v>9</v>
      </c>
      <c r="B110" s="27"/>
      <c r="C110" s="27"/>
      <c r="D110" s="27"/>
      <c r="E110" s="27"/>
      <c r="F110" s="12" t="s">
        <v>117</v>
      </c>
      <c r="G110" s="87">
        <f>SUM(G111:G115)</f>
        <v>8.6499999999999994E-2</v>
      </c>
      <c r="H110" s="28">
        <f>H112+H113+H115</f>
        <v>215.61757364700964</v>
      </c>
    </row>
    <row r="111" spans="1:10" ht="15.75" x14ac:dyDescent="0.25">
      <c r="A111" s="86" t="s">
        <v>118</v>
      </c>
      <c r="B111" s="27"/>
      <c r="C111" s="27"/>
      <c r="D111" s="27"/>
      <c r="E111" s="27"/>
      <c r="F111" s="88" t="s">
        <v>119</v>
      </c>
      <c r="G111" s="45">
        <v>0</v>
      </c>
      <c r="H111" s="28"/>
    </row>
    <row r="112" spans="1:10" ht="15.75" x14ac:dyDescent="0.25">
      <c r="A112" s="86" t="s">
        <v>120</v>
      </c>
      <c r="B112" s="27"/>
      <c r="C112" s="27"/>
      <c r="D112" s="27"/>
      <c r="E112" s="27"/>
      <c r="F112" s="88" t="s">
        <v>121</v>
      </c>
      <c r="G112" s="52">
        <v>6.4999999999999997E-3</v>
      </c>
      <c r="H112" s="28">
        <f>((H108+H109+H123)/0.9135)*G112</f>
        <v>16.202476632434248</v>
      </c>
      <c r="J112" s="120"/>
    </row>
    <row r="113" spans="1:10" ht="15.75" x14ac:dyDescent="0.25">
      <c r="A113" s="86" t="s">
        <v>122</v>
      </c>
      <c r="B113" s="27"/>
      <c r="C113" s="27"/>
      <c r="D113" s="27"/>
      <c r="E113" s="27"/>
      <c r="F113" s="88" t="s">
        <v>123</v>
      </c>
      <c r="G113" s="52">
        <v>0.03</v>
      </c>
      <c r="H113" s="28">
        <f>((H108+H109+H123)/0.9135)*G113</f>
        <v>74.780661380465759</v>
      </c>
    </row>
    <row r="114" spans="1:10" ht="15.75" x14ac:dyDescent="0.25">
      <c r="A114" s="86" t="s">
        <v>124</v>
      </c>
      <c r="B114" s="27"/>
      <c r="C114" s="27"/>
      <c r="D114" s="27"/>
      <c r="E114" s="27"/>
      <c r="F114" s="88" t="s">
        <v>125</v>
      </c>
      <c r="G114" s="45">
        <v>0</v>
      </c>
      <c r="H114" s="28"/>
    </row>
    <row r="115" spans="1:10" ht="15.75" x14ac:dyDescent="0.25">
      <c r="A115" s="86" t="s">
        <v>126</v>
      </c>
      <c r="B115" s="27"/>
      <c r="C115" s="27"/>
      <c r="D115" s="27"/>
      <c r="E115" s="27"/>
      <c r="F115" s="88" t="s">
        <v>127</v>
      </c>
      <c r="G115" s="45">
        <v>0.05</v>
      </c>
      <c r="H115" s="28">
        <f>((H108+H109+H123)/0.9135)*G115</f>
        <v>124.63443563410961</v>
      </c>
    </row>
    <row r="116" spans="1:10" ht="15.75" x14ac:dyDescent="0.25">
      <c r="A116" s="73"/>
      <c r="B116" s="55" t="s">
        <v>45</v>
      </c>
      <c r="C116" s="55"/>
      <c r="D116" s="41"/>
      <c r="E116" s="41"/>
      <c r="F116" s="74"/>
      <c r="G116" s="57">
        <f>G110+G109+G108</f>
        <v>0.21439999999999998</v>
      </c>
      <c r="H116" s="58">
        <f>H108+H109+H110</f>
        <v>481.09556740219233</v>
      </c>
    </row>
    <row r="117" spans="1:10" ht="15.75" x14ac:dyDescent="0.25">
      <c r="A117" s="89"/>
      <c r="B117" s="157" t="s">
        <v>128</v>
      </c>
      <c r="C117" s="157"/>
      <c r="D117" s="157"/>
      <c r="E117" s="157"/>
      <c r="F117" s="157"/>
      <c r="G117" s="157"/>
      <c r="H117" s="157"/>
    </row>
    <row r="118" spans="1:10" ht="15.75" x14ac:dyDescent="0.25">
      <c r="A118" s="90" t="s">
        <v>4</v>
      </c>
      <c r="B118" s="27" t="s">
        <v>30</v>
      </c>
      <c r="C118" s="27"/>
      <c r="D118" s="27"/>
      <c r="E118" s="27"/>
      <c r="F118" s="28"/>
      <c r="G118" s="45">
        <f>SUM(H118/H$125)</f>
        <v>0.39668009686457306</v>
      </c>
      <c r="H118" s="28">
        <f>H37</f>
        <v>988.8</v>
      </c>
    </row>
    <row r="119" spans="1:10" ht="15.75" x14ac:dyDescent="0.25">
      <c r="A119" s="90" t="s">
        <v>7</v>
      </c>
      <c r="B119" s="27" t="s">
        <v>129</v>
      </c>
      <c r="C119" s="27"/>
      <c r="D119" s="27"/>
      <c r="E119" s="27"/>
      <c r="F119" s="28"/>
      <c r="G119" s="45">
        <f>SUM(H119/H$125)</f>
        <v>0.34498675777076032</v>
      </c>
      <c r="H119" s="28">
        <f>H71</f>
        <v>859.9445971199998</v>
      </c>
    </row>
    <row r="120" spans="1:10" ht="15.75" x14ac:dyDescent="0.25">
      <c r="A120" s="90" t="s">
        <v>9</v>
      </c>
      <c r="B120" s="27" t="s">
        <v>130</v>
      </c>
      <c r="C120" s="27"/>
      <c r="D120" s="27"/>
      <c r="E120" s="27"/>
      <c r="F120" s="28"/>
      <c r="G120" s="45">
        <f>SUM(H120/H$125)</f>
        <v>3.2160918189314644E-2</v>
      </c>
      <c r="H120" s="28">
        <f>H79</f>
        <v>80.167157760000009</v>
      </c>
    </row>
    <row r="121" spans="1:10" ht="15.75" x14ac:dyDescent="0.25">
      <c r="A121" s="90" t="s">
        <v>17</v>
      </c>
      <c r="B121" s="27" t="s">
        <v>131</v>
      </c>
      <c r="C121" s="27"/>
      <c r="D121" s="27"/>
      <c r="E121" s="27"/>
      <c r="F121" s="28"/>
      <c r="G121" s="45">
        <f>SUM(H121/H$125)</f>
        <v>1.4843967564720758E-2</v>
      </c>
      <c r="H121" s="28">
        <f>H99</f>
        <v>37.001390399999998</v>
      </c>
    </row>
    <row r="122" spans="1:10" ht="15.75" x14ac:dyDescent="0.25">
      <c r="A122" s="90" t="s">
        <v>40</v>
      </c>
      <c r="B122" s="27" t="s">
        <v>110</v>
      </c>
      <c r="C122" s="27"/>
      <c r="D122" s="27"/>
      <c r="E122" s="27"/>
      <c r="F122" s="28"/>
      <c r="G122" s="45">
        <f>H122/H125</f>
        <v>1.832559347165625E-2</v>
      </c>
      <c r="H122" s="28">
        <f>H106</f>
        <v>45.68</v>
      </c>
    </row>
    <row r="123" spans="1:10" ht="15.75" x14ac:dyDescent="0.25">
      <c r="A123" s="90"/>
      <c r="B123" s="27" t="s">
        <v>132</v>
      </c>
      <c r="C123" s="27"/>
      <c r="D123" s="27"/>
      <c r="E123" s="27"/>
      <c r="F123" s="28"/>
      <c r="G123" s="45">
        <f>SUM(G118:G122)</f>
        <v>0.80699733386102501</v>
      </c>
      <c r="H123" s="28">
        <f>SUM(H118:H122)</f>
        <v>2011.5931452799998</v>
      </c>
      <c r="I123" s="121"/>
      <c r="J123" s="115"/>
    </row>
    <row r="124" spans="1:10" ht="15.75" x14ac:dyDescent="0.25">
      <c r="A124" s="90" t="s">
        <v>40</v>
      </c>
      <c r="B124" s="27" t="s">
        <v>133</v>
      </c>
      <c r="C124" s="27"/>
      <c r="D124" s="27"/>
      <c r="E124" s="27"/>
      <c r="F124" s="28"/>
      <c r="G124" s="45">
        <f>SUM(H124/H$125)</f>
        <v>0.19300266613897493</v>
      </c>
      <c r="H124" s="28">
        <f>H108+H109+H110</f>
        <v>481.09556740219233</v>
      </c>
    </row>
    <row r="125" spans="1:10" ht="15.75" x14ac:dyDescent="0.25">
      <c r="A125" s="55"/>
      <c r="B125" s="55" t="s">
        <v>134</v>
      </c>
      <c r="C125" s="55"/>
      <c r="D125" s="55"/>
      <c r="E125" s="55"/>
      <c r="F125" s="55"/>
      <c r="G125" s="55">
        <f>SUM(G123+G124)</f>
        <v>1</v>
      </c>
      <c r="H125" s="91">
        <f>H124+H123</f>
        <v>2492.6887126821921</v>
      </c>
      <c r="I125" s="121"/>
      <c r="J125" s="121"/>
    </row>
    <row r="126" spans="1:10" ht="15.75" x14ac:dyDescent="0.25">
      <c r="A126" s="92"/>
      <c r="B126" s="157" t="s">
        <v>135</v>
      </c>
      <c r="C126" s="157"/>
      <c r="D126" s="157"/>
      <c r="E126" s="157"/>
      <c r="F126" s="157"/>
      <c r="G126" s="157"/>
      <c r="H126" s="157"/>
    </row>
    <row r="127" spans="1:10" ht="47.25" x14ac:dyDescent="0.25">
      <c r="A127" s="27"/>
      <c r="B127" s="16" t="s">
        <v>20</v>
      </c>
      <c r="C127" s="16"/>
      <c r="D127" s="93" t="s">
        <v>136</v>
      </c>
      <c r="E127" s="93" t="s">
        <v>137</v>
      </c>
      <c r="F127" s="94" t="s">
        <v>138</v>
      </c>
      <c r="G127" s="93" t="s">
        <v>139</v>
      </c>
      <c r="H127" s="95" t="s">
        <v>140</v>
      </c>
    </row>
    <row r="128" spans="1:10"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2492.6887126821921</v>
      </c>
      <c r="E129" s="100">
        <v>10</v>
      </c>
      <c r="F129" s="99">
        <f>D129*E129</f>
        <v>24926.887126821923</v>
      </c>
      <c r="G129" s="101">
        <v>10</v>
      </c>
      <c r="H129" s="28">
        <f>E129*D129</f>
        <v>24926.887126821923</v>
      </c>
    </row>
    <row r="130" spans="1:8" ht="15.75" x14ac:dyDescent="0.25">
      <c r="A130" s="27"/>
      <c r="B130" s="102" t="s">
        <v>147</v>
      </c>
      <c r="C130" s="102"/>
      <c r="D130" s="103"/>
      <c r="E130" s="103"/>
      <c r="F130" s="103"/>
      <c r="G130" s="103"/>
      <c r="H130" s="104">
        <f>SUM(H129)</f>
        <v>24926.887126821923</v>
      </c>
    </row>
    <row r="131" spans="1:8" ht="15.75" x14ac:dyDescent="0.25">
      <c r="A131" s="27"/>
      <c r="B131" s="16"/>
      <c r="C131" s="16"/>
      <c r="D131" s="105"/>
      <c r="E131" s="16"/>
      <c r="F131" s="16"/>
      <c r="G131" s="16"/>
      <c r="H131" s="16"/>
    </row>
    <row r="132" spans="1:8" ht="15.75" x14ac:dyDescent="0.25">
      <c r="A132" s="83"/>
      <c r="B132" s="157" t="s">
        <v>148</v>
      </c>
      <c r="C132" s="157"/>
      <c r="D132" s="157"/>
      <c r="E132" s="157"/>
      <c r="F132" s="157"/>
      <c r="G132" s="157"/>
      <c r="H132" s="157"/>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2492.6887126821921</v>
      </c>
    </row>
    <row r="135" spans="1:8" ht="15.75" x14ac:dyDescent="0.25">
      <c r="A135" s="108" t="s">
        <v>7</v>
      </c>
      <c r="B135" s="109" t="s">
        <v>152</v>
      </c>
      <c r="C135" s="109"/>
      <c r="D135" s="109"/>
      <c r="E135" s="13"/>
      <c r="F135" s="13"/>
      <c r="G135" s="13"/>
      <c r="H135" s="107">
        <f>H130</f>
        <v>24926.887126821923</v>
      </c>
    </row>
    <row r="136" spans="1:8" ht="15.75" x14ac:dyDescent="0.25">
      <c r="A136" s="108" t="s">
        <v>17</v>
      </c>
      <c r="B136" s="7" t="s">
        <v>153</v>
      </c>
      <c r="C136" s="7"/>
      <c r="D136" s="109"/>
      <c r="E136" s="13"/>
      <c r="F136" s="13"/>
      <c r="G136" s="100">
        <v>12</v>
      </c>
      <c r="H136" s="107">
        <f>SUM(H135*G136)</f>
        <v>299122.64552186307</v>
      </c>
    </row>
    <row r="137" spans="1:8" ht="15.75" x14ac:dyDescent="0.25">
      <c r="A137" s="6"/>
      <c r="B137" s="6"/>
      <c r="C137" s="6"/>
      <c r="D137" s="6"/>
      <c r="E137" s="6"/>
      <c r="F137" s="6"/>
      <c r="G137" s="6"/>
      <c r="H137" s="6"/>
    </row>
    <row r="141" spans="1:8" x14ac:dyDescent="0.25">
      <c r="B141" s="148" t="s">
        <v>199</v>
      </c>
      <c r="C141" s="148"/>
    </row>
    <row r="142" spans="1:8" x14ac:dyDescent="0.25">
      <c r="B142" s="148" t="s">
        <v>200</v>
      </c>
      <c r="C142" s="148"/>
    </row>
    <row r="143" spans="1:8" x14ac:dyDescent="0.25">
      <c r="B143" s="148" t="s">
        <v>201</v>
      </c>
      <c r="C143" s="148"/>
    </row>
    <row r="144" spans="1:8" x14ac:dyDescent="0.25">
      <c r="B144" s="148"/>
      <c r="C144" s="148"/>
    </row>
    <row r="145" spans="2:8" ht="55.5" customHeight="1" x14ac:dyDescent="0.25">
      <c r="B145" s="186" t="s">
        <v>202</v>
      </c>
      <c r="C145" s="186"/>
      <c r="D145" s="186"/>
      <c r="E145" s="186"/>
      <c r="F145" s="186"/>
      <c r="G145" s="186"/>
      <c r="H145" s="186"/>
    </row>
    <row r="147" spans="2:8" ht="18.75" customHeight="1" x14ac:dyDescent="0.25">
      <c r="B147" s="154" t="s">
        <v>203</v>
      </c>
    </row>
    <row r="148" spans="2:8" x14ac:dyDescent="0.25">
      <c r="B148" s="148" t="s">
        <v>204</v>
      </c>
    </row>
    <row r="149" spans="2:8" ht="38.25" customHeight="1" x14ac:dyDescent="0.25">
      <c r="B149" s="186" t="s">
        <v>205</v>
      </c>
      <c r="C149" s="186"/>
      <c r="D149" s="186"/>
      <c r="E149" s="186"/>
      <c r="F149" s="186"/>
      <c r="G149" s="186"/>
      <c r="H149" s="186"/>
    </row>
    <row r="150" spans="2:8" x14ac:dyDescent="0.25">
      <c r="B150" s="148"/>
    </row>
    <row r="151" spans="2:8" ht="34.5" customHeight="1" x14ac:dyDescent="0.25">
      <c r="B151" s="186" t="s">
        <v>206</v>
      </c>
      <c r="C151" s="186"/>
      <c r="D151" s="186"/>
      <c r="E151" s="186"/>
      <c r="F151" s="186"/>
      <c r="G151" s="186"/>
      <c r="H151" s="186"/>
    </row>
    <row r="152" spans="2:8" x14ac:dyDescent="0.25">
      <c r="B152" s="148"/>
    </row>
    <row r="153" spans="2:8" ht="73.5" customHeight="1" x14ac:dyDescent="0.25">
      <c r="B153" s="185" t="s">
        <v>207</v>
      </c>
      <c r="C153" s="185"/>
      <c r="D153" s="185"/>
      <c r="E153" s="185"/>
      <c r="F153" s="185"/>
      <c r="G153" s="185"/>
      <c r="H153" s="185"/>
    </row>
    <row r="154" spans="2:8" ht="66.75" customHeight="1" x14ac:dyDescent="0.25">
      <c r="B154" s="186" t="s">
        <v>208</v>
      </c>
      <c r="C154" s="186"/>
      <c r="D154" s="186"/>
      <c r="E154" s="186"/>
      <c r="F154" s="186"/>
      <c r="G154" s="186"/>
      <c r="H154" s="186"/>
    </row>
    <row r="155" spans="2:8" x14ac:dyDescent="0.25">
      <c r="B155" s="148"/>
    </row>
    <row r="156" spans="2:8" ht="53.25" customHeight="1" x14ac:dyDescent="0.25">
      <c r="B156" s="186" t="s">
        <v>202</v>
      </c>
      <c r="C156" s="186"/>
      <c r="D156" s="186"/>
      <c r="E156" s="186"/>
      <c r="F156" s="186"/>
      <c r="G156" s="186"/>
      <c r="H156" s="186"/>
    </row>
    <row r="157" spans="2:8" ht="45" customHeight="1" x14ac:dyDescent="0.25">
      <c r="B157" s="186" t="s">
        <v>218</v>
      </c>
      <c r="C157" s="186"/>
      <c r="D157" s="186"/>
      <c r="E157" s="186"/>
      <c r="F157" s="186"/>
      <c r="G157" s="186"/>
      <c r="H157" s="186"/>
    </row>
    <row r="158" spans="2:8" x14ac:dyDescent="0.25">
      <c r="B158" s="149" t="s">
        <v>209</v>
      </c>
      <c r="C158" s="150"/>
      <c r="D158" s="150"/>
      <c r="E158" s="150"/>
      <c r="F158" s="150"/>
    </row>
    <row r="159" spans="2:8" x14ac:dyDescent="0.25">
      <c r="B159" s="149"/>
      <c r="C159" s="150"/>
      <c r="D159" s="150"/>
      <c r="E159" s="150"/>
      <c r="F159" s="150"/>
    </row>
    <row r="160" spans="2:8" x14ac:dyDescent="0.25">
      <c r="B160" s="149" t="s">
        <v>210</v>
      </c>
      <c r="C160" s="150" t="s">
        <v>211</v>
      </c>
      <c r="D160" s="150" t="s">
        <v>212</v>
      </c>
      <c r="E160" s="150" t="s">
        <v>213</v>
      </c>
      <c r="F160" s="150" t="s">
        <v>214</v>
      </c>
    </row>
    <row r="161" spans="2:8" x14ac:dyDescent="0.25">
      <c r="B161" s="149" t="s">
        <v>215</v>
      </c>
      <c r="C161" s="151">
        <v>1.6500000000000001E-2</v>
      </c>
      <c r="D161" s="151">
        <v>7.5999999999999998E-2</v>
      </c>
      <c r="E161" s="152">
        <v>0.05</v>
      </c>
      <c r="F161" s="150">
        <v>0.85750000000000004</v>
      </c>
    </row>
    <row r="162" spans="2:8" x14ac:dyDescent="0.25">
      <c r="B162" s="149" t="s">
        <v>216</v>
      </c>
      <c r="C162" s="151">
        <v>6.4999999999999997E-3</v>
      </c>
      <c r="D162" s="152">
        <v>0.03</v>
      </c>
      <c r="E162" s="152">
        <v>0.05</v>
      </c>
      <c r="F162" s="150">
        <v>0.91349999999999998</v>
      </c>
    </row>
    <row r="163" spans="2:8" x14ac:dyDescent="0.25">
      <c r="B163" s="149" t="s">
        <v>217</v>
      </c>
      <c r="C163" s="151">
        <v>4.4000000000000003E-3</v>
      </c>
      <c r="D163" s="151">
        <v>2.35E-2</v>
      </c>
      <c r="E163" s="152">
        <v>0.05</v>
      </c>
      <c r="F163" s="150">
        <v>0.92210000000000003</v>
      </c>
    </row>
    <row r="165" spans="2:8" ht="47.25" customHeight="1" x14ac:dyDescent="0.25">
      <c r="B165" s="187" t="s">
        <v>220</v>
      </c>
      <c r="C165" s="187"/>
      <c r="D165" s="187"/>
      <c r="E165" s="187"/>
      <c r="F165" s="187"/>
      <c r="G165" s="187"/>
      <c r="H165" s="187"/>
    </row>
  </sheetData>
  <mergeCells count="59">
    <mergeCell ref="B156:H156"/>
    <mergeCell ref="B157:H157"/>
    <mergeCell ref="B165:H165"/>
    <mergeCell ref="B153:H153"/>
    <mergeCell ref="B151:H151"/>
    <mergeCell ref="B145:H145"/>
    <mergeCell ref="B149:H149"/>
    <mergeCell ref="B154:H154"/>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0">
      <formula1>$K$28:$K$31</formula1>
      <formula2>0</formula2>
    </dataValidation>
    <dataValidation type="list" operator="equal" allowBlank="1" showErrorMessage="1" sqref="D30">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0866141732283472" right="0.70866141732283472" top="0.74803149606299213" bottom="0.74803149606299213" header="0.31496062992125984" footer="0.31496062992125984"/>
  <pageSetup paperSize="9" scale="4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82"/>
  <sheetViews>
    <sheetView topLeftCell="A161" zoomScale="70" zoomScaleNormal="70" workbookViewId="0">
      <selection activeCell="G195" sqref="G195"/>
    </sheetView>
  </sheetViews>
  <sheetFormatPr defaultRowHeight="15" x14ac:dyDescent="0.25"/>
  <cols>
    <col min="1" max="1" width="7.5703125"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17.140625" bestFit="1" customWidth="1"/>
    <col min="9" max="9" width="20.7109375" customWidth="1"/>
    <col min="10" max="10" width="11" bestFit="1" customWidth="1"/>
    <col min="12" max="12" width="11.5703125" bestFit="1" customWidth="1"/>
    <col min="13" max="13" width="12" bestFit="1" customWidth="1"/>
  </cols>
  <sheetData>
    <row r="1" spans="1:8" x14ac:dyDescent="0.25">
      <c r="A1" s="1"/>
      <c r="B1" s="1"/>
      <c r="C1" s="1"/>
      <c r="D1" s="1"/>
      <c r="E1" s="1"/>
      <c r="F1" s="1"/>
      <c r="G1" s="1"/>
      <c r="H1" s="2"/>
    </row>
    <row r="2" spans="1:8" ht="15.75" x14ac:dyDescent="0.25">
      <c r="A2" s="3" t="s">
        <v>198</v>
      </c>
      <c r="B2" s="3" t="s">
        <v>0</v>
      </c>
      <c r="C2" s="3"/>
      <c r="D2" s="4" t="s">
        <v>1</v>
      </c>
      <c r="E2" s="3"/>
      <c r="F2" s="3" t="s">
        <v>2</v>
      </c>
      <c r="G2" s="3"/>
      <c r="H2" s="5" t="s">
        <v>156</v>
      </c>
    </row>
    <row r="3" spans="1:8" ht="15.75" x14ac:dyDescent="0.25">
      <c r="A3" s="159" t="s">
        <v>3</v>
      </c>
      <c r="B3" s="159"/>
      <c r="C3" s="159"/>
      <c r="D3" s="159"/>
      <c r="E3" s="159"/>
      <c r="F3" s="159"/>
      <c r="G3" s="159"/>
      <c r="H3" s="159"/>
    </row>
    <row r="4" spans="1:8" ht="15.75" x14ac:dyDescent="0.25">
      <c r="A4" s="6" t="s">
        <v>4</v>
      </c>
      <c r="B4" s="7" t="s">
        <v>5</v>
      </c>
      <c r="C4" s="7"/>
      <c r="D4" s="8"/>
      <c r="E4" s="177" t="s">
        <v>6</v>
      </c>
      <c r="F4" s="177"/>
      <c r="G4" s="177"/>
      <c r="H4" s="177"/>
    </row>
    <row r="5" spans="1:8" ht="15.75" x14ac:dyDescent="0.25">
      <c r="A5" s="6" t="s">
        <v>7</v>
      </c>
      <c r="B5" s="7" t="s">
        <v>8</v>
      </c>
      <c r="C5" s="7"/>
      <c r="D5" s="9"/>
      <c r="E5" s="177"/>
      <c r="F5" s="177"/>
      <c r="G5" s="177"/>
      <c r="H5" s="177"/>
    </row>
    <row r="6" spans="1:8" ht="15.75" x14ac:dyDescent="0.25">
      <c r="A6" s="6" t="s">
        <v>9</v>
      </c>
      <c r="B6" s="7" t="s">
        <v>10</v>
      </c>
      <c r="C6" s="7"/>
      <c r="D6" s="10" t="s">
        <v>11</v>
      </c>
      <c r="E6" s="177"/>
      <c r="F6" s="177"/>
      <c r="G6" s="177"/>
      <c r="H6" s="177"/>
    </row>
    <row r="7" spans="1:8" ht="15.75" x14ac:dyDescent="0.25">
      <c r="A7" s="178"/>
      <c r="B7" s="178"/>
      <c r="C7" s="178"/>
      <c r="D7" s="178"/>
      <c r="E7" s="11"/>
      <c r="F7" s="11"/>
      <c r="G7" s="11"/>
      <c r="H7" s="11"/>
    </row>
    <row r="8" spans="1:8" ht="15.75" x14ac:dyDescent="0.25">
      <c r="A8" s="159" t="s">
        <v>12</v>
      </c>
      <c r="B8" s="159"/>
      <c r="C8" s="159"/>
      <c r="D8" s="159"/>
      <c r="E8" s="159"/>
      <c r="F8" s="159"/>
      <c r="G8" s="159"/>
      <c r="H8" s="159"/>
    </row>
    <row r="9" spans="1:8" x14ac:dyDescent="0.25">
      <c r="A9" s="12" t="s">
        <v>4</v>
      </c>
      <c r="B9" s="13" t="s">
        <v>13</v>
      </c>
      <c r="C9" s="13"/>
      <c r="D9" s="171" t="s">
        <v>14</v>
      </c>
      <c r="E9" s="171"/>
      <c r="F9" s="171"/>
      <c r="G9" s="171"/>
      <c r="H9" s="171"/>
    </row>
    <row r="10" spans="1:8" x14ac:dyDescent="0.25">
      <c r="A10" s="12" t="s">
        <v>7</v>
      </c>
      <c r="B10" s="13" t="s">
        <v>15</v>
      </c>
      <c r="C10" s="13"/>
      <c r="D10" s="179" t="s">
        <v>184</v>
      </c>
      <c r="E10" s="179"/>
      <c r="F10" s="179"/>
      <c r="G10" s="179"/>
      <c r="H10" s="179"/>
    </row>
    <row r="11" spans="1:8" x14ac:dyDescent="0.25">
      <c r="A11" s="12" t="s">
        <v>9</v>
      </c>
      <c r="B11" s="13" t="s">
        <v>16</v>
      </c>
      <c r="C11" s="13"/>
      <c r="D11" s="179" t="s">
        <v>174</v>
      </c>
      <c r="E11" s="179"/>
      <c r="F11" s="179"/>
      <c r="G11" s="179"/>
      <c r="H11" s="179"/>
    </row>
    <row r="12" spans="1:8" x14ac:dyDescent="0.25">
      <c r="A12" s="12" t="s">
        <v>17</v>
      </c>
      <c r="B12" s="13" t="s">
        <v>18</v>
      </c>
      <c r="C12" s="13"/>
      <c r="D12" s="179">
        <v>12</v>
      </c>
      <c r="E12" s="179"/>
      <c r="F12" s="179"/>
      <c r="G12" s="179"/>
      <c r="H12" s="179"/>
    </row>
    <row r="13" spans="1:8" x14ac:dyDescent="0.25">
      <c r="A13" s="12"/>
      <c r="B13" s="13"/>
      <c r="C13" s="13"/>
      <c r="D13" s="14"/>
      <c r="E13" s="14"/>
      <c r="F13" s="14"/>
      <c r="G13" s="14"/>
      <c r="H13" s="15"/>
    </row>
    <row r="14" spans="1:8" ht="15.75" x14ac:dyDescent="0.25">
      <c r="A14" s="159" t="s">
        <v>19</v>
      </c>
      <c r="B14" s="159"/>
      <c r="C14" s="159"/>
      <c r="D14" s="159"/>
      <c r="E14" s="159"/>
      <c r="F14" s="159"/>
      <c r="G14" s="159"/>
      <c r="H14" s="159"/>
    </row>
    <row r="15" spans="1:8" ht="15.75" x14ac:dyDescent="0.25">
      <c r="A15" s="12"/>
      <c r="B15" s="16" t="s">
        <v>20</v>
      </c>
      <c r="C15" s="16"/>
      <c r="D15" s="17" t="s">
        <v>21</v>
      </c>
      <c r="E15" s="180" t="s">
        <v>22</v>
      </c>
      <c r="F15" s="180"/>
      <c r="G15" s="180"/>
      <c r="H15" s="180"/>
    </row>
    <row r="16" spans="1:8" x14ac:dyDescent="0.25">
      <c r="A16" s="12" t="s">
        <v>4</v>
      </c>
      <c r="B16" s="18" t="s">
        <v>180</v>
      </c>
      <c r="C16" s="19"/>
      <c r="D16" s="20" t="s">
        <v>23</v>
      </c>
      <c r="E16" s="181">
        <v>1</v>
      </c>
      <c r="F16" s="181"/>
      <c r="G16" s="181"/>
      <c r="H16" s="181"/>
    </row>
    <row r="17" spans="1:8" x14ac:dyDescent="0.25">
      <c r="A17" s="12" t="s">
        <v>7</v>
      </c>
      <c r="B17" s="13"/>
      <c r="C17" s="13"/>
      <c r="D17" s="21"/>
      <c r="E17" s="169"/>
      <c r="F17" s="169"/>
      <c r="G17" s="169"/>
      <c r="H17" s="169"/>
    </row>
    <row r="18" spans="1:8" x14ac:dyDescent="0.25">
      <c r="A18" s="12" t="s">
        <v>9</v>
      </c>
      <c r="B18" s="13"/>
      <c r="C18" s="13"/>
      <c r="D18" s="21"/>
      <c r="E18" s="169"/>
      <c r="F18" s="169"/>
      <c r="G18" s="169"/>
      <c r="H18" s="169"/>
    </row>
    <row r="19" spans="1:8" ht="15.75" x14ac:dyDescent="0.25">
      <c r="A19" s="110"/>
      <c r="B19" s="159" t="s">
        <v>24</v>
      </c>
      <c r="C19" s="159"/>
      <c r="D19" s="159"/>
      <c r="E19" s="159"/>
      <c r="F19" s="159"/>
      <c r="G19" s="159"/>
      <c r="H19" s="159"/>
    </row>
    <row r="20" spans="1:8" ht="15.75" x14ac:dyDescent="0.25">
      <c r="A20" s="170" t="s">
        <v>25</v>
      </c>
      <c r="B20" s="170"/>
      <c r="C20" s="170"/>
      <c r="D20" s="170"/>
      <c r="E20" s="170"/>
      <c r="F20" s="170"/>
      <c r="G20" s="170"/>
      <c r="H20" s="170"/>
    </row>
    <row r="21" spans="1:8" x14ac:dyDescent="0.25">
      <c r="A21" s="12">
        <v>1</v>
      </c>
      <c r="B21" s="13" t="s">
        <v>20</v>
      </c>
      <c r="C21" s="13"/>
      <c r="D21" s="171" t="s">
        <v>179</v>
      </c>
      <c r="E21" s="171"/>
      <c r="F21" s="171"/>
      <c r="G21" s="171"/>
      <c r="H21" s="171"/>
    </row>
    <row r="22" spans="1:8" x14ac:dyDescent="0.25">
      <c r="A22" s="12">
        <v>2</v>
      </c>
      <c r="B22" s="13" t="s">
        <v>26</v>
      </c>
      <c r="C22" s="13"/>
      <c r="D22" s="172" t="s">
        <v>178</v>
      </c>
      <c r="E22" s="172"/>
      <c r="F22" s="172"/>
      <c r="G22" s="172"/>
      <c r="H22" s="172"/>
    </row>
    <row r="23" spans="1:8" x14ac:dyDescent="0.25">
      <c r="A23" s="12">
        <v>3</v>
      </c>
      <c r="B23" s="13" t="s">
        <v>27</v>
      </c>
      <c r="C23" s="13"/>
      <c r="D23" s="22">
        <v>1007.64</v>
      </c>
      <c r="E23" s="23"/>
      <c r="F23" s="23"/>
      <c r="G23" s="23"/>
      <c r="H23" s="23"/>
    </row>
    <row r="24" spans="1:8" ht="30" x14ac:dyDescent="0.25">
      <c r="A24" s="1">
        <v>4</v>
      </c>
      <c r="B24" s="24" t="s">
        <v>28</v>
      </c>
      <c r="C24" s="24"/>
      <c r="D24" s="173" t="s">
        <v>170</v>
      </c>
      <c r="E24" s="173"/>
      <c r="F24" s="173"/>
      <c r="G24" s="173"/>
      <c r="H24" s="173"/>
    </row>
    <row r="25" spans="1:8" x14ac:dyDescent="0.25">
      <c r="A25" s="1">
        <v>5</v>
      </c>
      <c r="B25" s="25" t="s">
        <v>29</v>
      </c>
      <c r="C25" s="25"/>
      <c r="D25" s="174" t="s">
        <v>171</v>
      </c>
      <c r="E25" s="174"/>
      <c r="F25" s="174"/>
      <c r="G25" s="174"/>
      <c r="H25" s="174"/>
    </row>
    <row r="26" spans="1:8" ht="15.75" x14ac:dyDescent="0.25">
      <c r="A26" s="26">
        <v>1</v>
      </c>
      <c r="B26" s="157" t="s">
        <v>30</v>
      </c>
      <c r="C26" s="157"/>
      <c r="D26" s="157"/>
      <c r="E26" s="157"/>
      <c r="F26" s="157"/>
      <c r="G26" s="157"/>
      <c r="H26" s="157"/>
    </row>
    <row r="27" spans="1:8" ht="15.75" x14ac:dyDescent="0.25">
      <c r="A27" s="1" t="s">
        <v>4</v>
      </c>
      <c r="B27" s="27" t="s">
        <v>31</v>
      </c>
      <c r="C27" s="27"/>
      <c r="D27" s="27"/>
      <c r="G27" s="28"/>
      <c r="H27" s="29">
        <v>1007.64</v>
      </c>
    </row>
    <row r="28" spans="1:8" ht="15.75" x14ac:dyDescent="0.25">
      <c r="A28" s="1" t="s">
        <v>7</v>
      </c>
      <c r="B28" s="6" t="s">
        <v>32</v>
      </c>
      <c r="C28" s="6"/>
      <c r="D28" s="30" t="s">
        <v>33</v>
      </c>
      <c r="E28" s="31">
        <v>0</v>
      </c>
      <c r="H28" s="32">
        <f>H27*E28</f>
        <v>0</v>
      </c>
    </row>
    <row r="29" spans="1:8" ht="30.75" x14ac:dyDescent="0.25">
      <c r="A29" s="127" t="s">
        <v>9</v>
      </c>
      <c r="B29" s="132" t="s">
        <v>185</v>
      </c>
      <c r="C29" s="133"/>
      <c r="D29" s="134" t="s">
        <v>35</v>
      </c>
      <c r="E29" s="135" t="s">
        <v>36</v>
      </c>
      <c r="F29" s="134" t="s">
        <v>37</v>
      </c>
      <c r="G29" s="136"/>
      <c r="H29" s="137">
        <f>E31*F31</f>
        <v>395.52</v>
      </c>
    </row>
    <row r="30" spans="1:8" ht="15.75" x14ac:dyDescent="0.25">
      <c r="A30" s="1" t="s">
        <v>17</v>
      </c>
      <c r="B30" s="6" t="s">
        <v>38</v>
      </c>
      <c r="C30" s="6"/>
      <c r="D30" s="30" t="s">
        <v>39</v>
      </c>
      <c r="E30" s="36">
        <v>0</v>
      </c>
      <c r="F30" s="37">
        <v>954</v>
      </c>
      <c r="G30" s="27"/>
      <c r="H30" s="38"/>
    </row>
    <row r="31" spans="1:8" ht="15.75" x14ac:dyDescent="0.25">
      <c r="A31" s="1" t="s">
        <v>40</v>
      </c>
      <c r="B31" s="6" t="s">
        <v>41</v>
      </c>
      <c r="C31" s="6"/>
      <c r="E31">
        <v>0.4</v>
      </c>
      <c r="F31" s="121">
        <v>988.8</v>
      </c>
      <c r="G31" s="35"/>
      <c r="H31" s="38"/>
    </row>
    <row r="32" spans="1:8" ht="15.75" x14ac:dyDescent="0.25">
      <c r="A32" s="1" t="s">
        <v>42</v>
      </c>
      <c r="B32" s="6" t="s">
        <v>159</v>
      </c>
      <c r="C32" s="6"/>
      <c r="G32" s="35"/>
      <c r="H32" s="38"/>
    </row>
    <row r="33" spans="1:9" ht="15.75" x14ac:dyDescent="0.25">
      <c r="A33" s="1" t="s">
        <v>61</v>
      </c>
      <c r="B33" s="6" t="s">
        <v>155</v>
      </c>
      <c r="C33" s="6"/>
      <c r="G33" s="35"/>
      <c r="H33" s="38"/>
    </row>
    <row r="34" spans="1:9" ht="15.75" x14ac:dyDescent="0.25">
      <c r="A34" s="1" t="s">
        <v>43</v>
      </c>
      <c r="B34" s="8" t="s">
        <v>160</v>
      </c>
      <c r="C34" s="8"/>
      <c r="G34" s="35"/>
      <c r="H34" s="38"/>
    </row>
    <row r="35" spans="1:9" ht="15.75" x14ac:dyDescent="0.25">
      <c r="A35" s="1" t="s">
        <v>161</v>
      </c>
      <c r="B35" s="8" t="s">
        <v>162</v>
      </c>
      <c r="C35" s="8"/>
      <c r="G35" s="35"/>
      <c r="H35" s="38"/>
    </row>
    <row r="36" spans="1:9" ht="15.75" x14ac:dyDescent="0.25">
      <c r="A36" s="1" t="s">
        <v>19</v>
      </c>
      <c r="B36" s="6" t="s">
        <v>44</v>
      </c>
      <c r="C36" s="6"/>
      <c r="D36" s="27"/>
      <c r="E36" s="27"/>
      <c r="F36" s="35"/>
      <c r="G36" s="35"/>
      <c r="H36" s="35">
        <v>0</v>
      </c>
    </row>
    <row r="37" spans="1:9" ht="15.75" x14ac:dyDescent="0.25">
      <c r="A37" s="39"/>
      <c r="B37" s="40" t="s">
        <v>45</v>
      </c>
      <c r="C37" s="40"/>
      <c r="D37" s="41"/>
      <c r="E37" s="41"/>
      <c r="F37" s="42"/>
      <c r="G37" s="42"/>
      <c r="H37" s="43">
        <f>SUM(H27:H36)</f>
        <v>1403.1599999999999</v>
      </c>
    </row>
    <row r="38" spans="1:9" ht="15.75" x14ac:dyDescent="0.25">
      <c r="A38" s="44">
        <v>2</v>
      </c>
      <c r="B38" s="175" t="s">
        <v>46</v>
      </c>
      <c r="C38" s="175"/>
      <c r="D38" s="175"/>
      <c r="E38" s="175"/>
      <c r="F38" s="175"/>
      <c r="G38" s="175"/>
      <c r="H38" s="175"/>
    </row>
    <row r="39" spans="1:9" ht="15.75" x14ac:dyDescent="0.25">
      <c r="A39" s="124" t="s">
        <v>47</v>
      </c>
      <c r="B39" s="176" t="s">
        <v>48</v>
      </c>
      <c r="C39" s="176"/>
      <c r="D39" s="176"/>
      <c r="E39" s="176"/>
      <c r="F39" s="176"/>
      <c r="G39" s="176"/>
      <c r="H39" s="176"/>
    </row>
    <row r="40" spans="1:9" ht="15.75" x14ac:dyDescent="0.25">
      <c r="A40" s="1" t="s">
        <v>4</v>
      </c>
      <c r="B40" s="8" t="s">
        <v>49</v>
      </c>
      <c r="C40" s="8"/>
      <c r="D40" s="8"/>
      <c r="E40" s="27"/>
      <c r="F40" s="28"/>
      <c r="G40" s="45">
        <v>8.3299999999999999E-2</v>
      </c>
      <c r="H40" s="28">
        <f>SUM($H$37*G40)</f>
        <v>116.88322799999999</v>
      </c>
    </row>
    <row r="41" spans="1:9" ht="15.75" x14ac:dyDescent="0.25">
      <c r="A41" s="1" t="s">
        <v>7</v>
      </c>
      <c r="B41" s="27" t="s">
        <v>50</v>
      </c>
      <c r="C41" s="27"/>
      <c r="D41" s="27"/>
      <c r="E41" s="27"/>
      <c r="F41" s="46"/>
      <c r="G41" s="47">
        <v>0.121</v>
      </c>
      <c r="H41" s="28">
        <f>SUM($H$37*G41)</f>
        <v>169.78235999999998</v>
      </c>
    </row>
    <row r="42" spans="1:9" ht="15.75" x14ac:dyDescent="0.25">
      <c r="A42" s="1" t="s">
        <v>9</v>
      </c>
      <c r="B42" s="48" t="s">
        <v>51</v>
      </c>
      <c r="C42" s="48"/>
      <c r="D42" s="27"/>
      <c r="E42" s="27"/>
      <c r="F42" s="46"/>
      <c r="G42" s="47">
        <f>G41+G40*G53</f>
        <v>0.15165439999999999</v>
      </c>
      <c r="H42" s="28">
        <f>SUM(H40:H41)*G53</f>
        <v>105.49293638400002</v>
      </c>
    </row>
    <row r="43" spans="1:9" ht="15.75" x14ac:dyDescent="0.25">
      <c r="A43" s="49"/>
      <c r="B43" s="50" t="s">
        <v>45</v>
      </c>
      <c r="C43" s="40"/>
      <c r="D43" s="41"/>
      <c r="E43" s="41"/>
      <c r="F43" s="42"/>
      <c r="G43" s="42"/>
      <c r="H43" s="43">
        <f>SUM(H40:H42)</f>
        <v>392.15852438399997</v>
      </c>
    </row>
    <row r="44" spans="1:9" ht="15.75" x14ac:dyDescent="0.25">
      <c r="A44" s="110" t="s">
        <v>52</v>
      </c>
      <c r="B44" s="159" t="s">
        <v>53</v>
      </c>
      <c r="C44" s="159"/>
      <c r="D44" s="159"/>
      <c r="E44" s="159"/>
      <c r="F44" s="159"/>
      <c r="G44" s="159"/>
      <c r="H44" s="159"/>
    </row>
    <row r="45" spans="1:9" ht="15.75" x14ac:dyDescent="0.25">
      <c r="A45" s="1" t="s">
        <v>4</v>
      </c>
      <c r="B45" s="51" t="s">
        <v>54</v>
      </c>
      <c r="C45" s="51"/>
      <c r="D45" s="27"/>
      <c r="E45" s="27"/>
      <c r="F45" s="28"/>
      <c r="G45" s="45">
        <v>0.2</v>
      </c>
      <c r="H45" s="28">
        <f t="shared" ref="H45:H52" si="0">SUM($H$37*G45)</f>
        <v>280.63200000000001</v>
      </c>
    </row>
    <row r="46" spans="1:9" ht="15.75" x14ac:dyDescent="0.25">
      <c r="A46" s="1" t="s">
        <v>7</v>
      </c>
      <c r="B46" s="51" t="s">
        <v>55</v>
      </c>
      <c r="C46" s="51"/>
      <c r="D46" s="168" t="s">
        <v>56</v>
      </c>
      <c r="E46" s="168"/>
      <c r="F46" s="28"/>
      <c r="G46" s="52">
        <v>1.4999999999999999E-2</v>
      </c>
      <c r="H46" s="28">
        <f t="shared" si="0"/>
        <v>21.047399999999996</v>
      </c>
    </row>
    <row r="47" spans="1:9" ht="15.75" x14ac:dyDescent="0.25">
      <c r="A47" s="1" t="s">
        <v>9</v>
      </c>
      <c r="B47" s="51" t="s">
        <v>57</v>
      </c>
      <c r="C47" s="51"/>
      <c r="D47" s="168"/>
      <c r="E47" s="168"/>
      <c r="F47" s="28"/>
      <c r="G47" s="52">
        <v>0.01</v>
      </c>
      <c r="H47" s="28">
        <f t="shared" si="0"/>
        <v>14.031599999999999</v>
      </c>
      <c r="I47" s="115"/>
    </row>
    <row r="48" spans="1:9" ht="15.75" x14ac:dyDescent="0.25">
      <c r="A48" s="1" t="s">
        <v>17</v>
      </c>
      <c r="B48" s="51" t="s">
        <v>58</v>
      </c>
      <c r="C48" s="51"/>
      <c r="D48" s="27"/>
      <c r="E48" s="27"/>
      <c r="F48" s="28"/>
      <c r="G48" s="52">
        <v>2E-3</v>
      </c>
      <c r="H48" s="28">
        <f t="shared" si="0"/>
        <v>2.8063199999999999</v>
      </c>
    </row>
    <row r="49" spans="1:9" ht="15.75" x14ac:dyDescent="0.25">
      <c r="A49" s="1" t="s">
        <v>40</v>
      </c>
      <c r="B49" s="51" t="s">
        <v>59</v>
      </c>
      <c r="C49" s="51"/>
      <c r="D49" s="27"/>
      <c r="E49" s="27"/>
      <c r="F49" s="28"/>
      <c r="G49" s="52">
        <v>2.5000000000000001E-2</v>
      </c>
      <c r="H49" s="28">
        <f t="shared" si="0"/>
        <v>35.079000000000001</v>
      </c>
    </row>
    <row r="50" spans="1:9" ht="15.75" x14ac:dyDescent="0.25">
      <c r="A50" s="1" t="s">
        <v>42</v>
      </c>
      <c r="B50" s="51" t="s">
        <v>60</v>
      </c>
      <c r="C50" s="51"/>
      <c r="D50" s="27"/>
      <c r="E50" s="27"/>
      <c r="F50" s="28"/>
      <c r="G50" s="45">
        <v>0.08</v>
      </c>
      <c r="H50" s="28">
        <f t="shared" si="0"/>
        <v>112.25279999999999</v>
      </c>
    </row>
    <row r="51" spans="1:9" ht="15.75" x14ac:dyDescent="0.25">
      <c r="A51" s="127" t="s">
        <v>61</v>
      </c>
      <c r="B51" s="128" t="s">
        <v>62</v>
      </c>
      <c r="C51" s="128"/>
      <c r="D51" s="129"/>
      <c r="E51" s="129"/>
      <c r="F51" s="129"/>
      <c r="G51" s="130">
        <v>0.03</v>
      </c>
      <c r="H51" s="131">
        <f t="shared" si="0"/>
        <v>42.094799999999992</v>
      </c>
    </row>
    <row r="52" spans="1:9" ht="15.75" x14ac:dyDescent="0.25">
      <c r="A52" s="1" t="s">
        <v>43</v>
      </c>
      <c r="B52" s="51" t="s">
        <v>63</v>
      </c>
      <c r="C52" s="51"/>
      <c r="D52" s="27"/>
      <c r="E52" s="27"/>
      <c r="F52" s="28"/>
      <c r="G52" s="52">
        <v>6.0000000000000001E-3</v>
      </c>
      <c r="H52" s="28">
        <f t="shared" si="0"/>
        <v>8.4189599999999984</v>
      </c>
    </row>
    <row r="53" spans="1:9" ht="15.75" x14ac:dyDescent="0.25">
      <c r="A53" s="54"/>
      <c r="B53" s="55" t="s">
        <v>45</v>
      </c>
      <c r="C53" s="55"/>
      <c r="D53" s="40"/>
      <c r="E53" s="40"/>
      <c r="F53" s="56"/>
      <c r="G53" s="57">
        <f>SUM(G45:G52)</f>
        <v>0.3680000000000001</v>
      </c>
      <c r="H53" s="58">
        <f>SUM(H45:H52)</f>
        <v>516.36288000000002</v>
      </c>
      <c r="I53" s="121"/>
    </row>
    <row r="54" spans="1:9" ht="15.75" x14ac:dyDescent="0.25">
      <c r="A54" s="110" t="s">
        <v>64</v>
      </c>
      <c r="B54" s="159" t="s">
        <v>65</v>
      </c>
      <c r="C54" s="159"/>
      <c r="D54" s="159"/>
      <c r="E54" s="159"/>
      <c r="F54" s="159"/>
      <c r="G54" s="159"/>
      <c r="H54" s="159"/>
    </row>
    <row r="55" spans="1:9" ht="15.75" x14ac:dyDescent="0.25">
      <c r="A55" s="6" t="s">
        <v>66</v>
      </c>
      <c r="B55" s="59"/>
      <c r="C55" s="59"/>
      <c r="D55" s="60" t="s">
        <v>67</v>
      </c>
      <c r="E55" s="60" t="s">
        <v>68</v>
      </c>
      <c r="F55" s="60" t="s">
        <v>69</v>
      </c>
      <c r="G55" s="60" t="s">
        <v>70</v>
      </c>
      <c r="H55" s="6"/>
    </row>
    <row r="56" spans="1:9" ht="15.75" x14ac:dyDescent="0.25">
      <c r="A56" s="160" t="s">
        <v>4</v>
      </c>
      <c r="B56" s="6" t="s">
        <v>71</v>
      </c>
      <c r="C56" s="6"/>
      <c r="D56" s="161"/>
      <c r="E56" s="162"/>
      <c r="F56" s="163"/>
      <c r="G56" s="164"/>
      <c r="H56" s="35">
        <f>F56*E56*D56</f>
        <v>0</v>
      </c>
    </row>
    <row r="57" spans="1:9" ht="15.75" x14ac:dyDescent="0.25">
      <c r="A57" s="160"/>
      <c r="B57" s="6" t="s">
        <v>72</v>
      </c>
      <c r="C57" s="6"/>
      <c r="D57" s="161"/>
      <c r="E57" s="161"/>
      <c r="F57" s="161"/>
      <c r="G57" s="161"/>
      <c r="H57" s="35">
        <f>H27*G56</f>
        <v>0</v>
      </c>
    </row>
    <row r="58" spans="1:9" ht="15.75" x14ac:dyDescent="0.25">
      <c r="A58" s="160"/>
      <c r="B58" s="8" t="s">
        <v>73</v>
      </c>
      <c r="C58" s="8"/>
      <c r="D58" s="8"/>
      <c r="E58" s="27"/>
      <c r="F58" s="27"/>
      <c r="G58" s="61"/>
      <c r="H58" s="35">
        <f>H56-H57</f>
        <v>0</v>
      </c>
    </row>
    <row r="59" spans="1:9" ht="15.75" x14ac:dyDescent="0.25">
      <c r="A59" s="160" t="s">
        <v>7</v>
      </c>
      <c r="B59" s="6" t="s">
        <v>74</v>
      </c>
      <c r="C59" s="6"/>
      <c r="D59" s="161">
        <v>1</v>
      </c>
      <c r="E59" s="162">
        <v>1</v>
      </c>
      <c r="F59" s="163">
        <v>0</v>
      </c>
      <c r="G59" s="164">
        <v>0.2</v>
      </c>
      <c r="H59" s="35">
        <f>F59*E59*D59</f>
        <v>0</v>
      </c>
    </row>
    <row r="60" spans="1:9" ht="15.75" x14ac:dyDescent="0.25">
      <c r="A60" s="160"/>
      <c r="B60" s="6" t="s">
        <v>72</v>
      </c>
      <c r="C60" s="6"/>
      <c r="D60" s="161"/>
      <c r="E60" s="161"/>
      <c r="F60" s="161"/>
      <c r="G60" s="161"/>
      <c r="H60" s="35">
        <f>H59*G59</f>
        <v>0</v>
      </c>
    </row>
    <row r="61" spans="1:9" ht="15.75" x14ac:dyDescent="0.25">
      <c r="A61" s="160"/>
      <c r="B61" s="165" t="s">
        <v>75</v>
      </c>
      <c r="C61" s="165"/>
      <c r="D61" s="165"/>
      <c r="E61" s="165"/>
      <c r="F61" s="13"/>
      <c r="G61" s="13"/>
      <c r="H61" s="35">
        <f>H59-H60</f>
        <v>0</v>
      </c>
    </row>
    <row r="62" spans="1:9" ht="15.75" x14ac:dyDescent="0.25">
      <c r="A62" s="62" t="s">
        <v>9</v>
      </c>
      <c r="B62" s="165" t="s">
        <v>76</v>
      </c>
      <c r="C62" s="165"/>
      <c r="D62" s="165"/>
      <c r="E62" s="165"/>
      <c r="F62" s="13"/>
      <c r="G62" s="13"/>
      <c r="H62" s="35">
        <v>0</v>
      </c>
    </row>
    <row r="63" spans="1:9" ht="15.75" x14ac:dyDescent="0.25">
      <c r="A63" s="62" t="s">
        <v>17</v>
      </c>
      <c r="B63" s="117" t="s">
        <v>177</v>
      </c>
      <c r="C63" s="117"/>
      <c r="D63" s="117"/>
      <c r="E63" s="117" t="s">
        <v>163</v>
      </c>
      <c r="F63" s="13"/>
      <c r="G63" s="13"/>
      <c r="H63" s="35">
        <v>100</v>
      </c>
    </row>
    <row r="64" spans="1:9" ht="15.75" x14ac:dyDescent="0.25">
      <c r="A64" s="62" t="s">
        <v>40</v>
      </c>
      <c r="B64" s="116" t="s">
        <v>219</v>
      </c>
      <c r="C64" s="117"/>
      <c r="D64" s="117"/>
      <c r="E64" s="117"/>
      <c r="F64" s="13"/>
      <c r="G64" s="13"/>
      <c r="H64" s="35">
        <v>3.53</v>
      </c>
    </row>
    <row r="65" spans="1:13" ht="15.75" x14ac:dyDescent="0.25">
      <c r="A65" s="62" t="s">
        <v>42</v>
      </c>
      <c r="B65" s="116" t="s">
        <v>78</v>
      </c>
      <c r="C65" s="116"/>
      <c r="D65" s="116"/>
      <c r="E65" s="118">
        <v>0</v>
      </c>
      <c r="H65" s="35">
        <f>(1/12*H27)*E65</f>
        <v>0</v>
      </c>
      <c r="J65" s="125"/>
      <c r="K65" s="13"/>
      <c r="L65" s="13"/>
      <c r="M65" s="35"/>
    </row>
    <row r="66" spans="1:13" ht="15.75" x14ac:dyDescent="0.25">
      <c r="A66" s="63"/>
      <c r="B66" s="166" t="s">
        <v>45</v>
      </c>
      <c r="C66" s="166"/>
      <c r="D66" s="166"/>
      <c r="E66" s="166"/>
      <c r="F66" s="64"/>
      <c r="G66" s="64"/>
      <c r="H66" s="65">
        <f>H58+H61+H62+H63+H64+H65</f>
        <v>103.53</v>
      </c>
    </row>
    <row r="67" spans="1:13" ht="15.75" x14ac:dyDescent="0.25">
      <c r="A67" s="159" t="s">
        <v>79</v>
      </c>
      <c r="B67" s="159"/>
      <c r="C67" s="159"/>
      <c r="D67" s="159"/>
      <c r="E67" s="159"/>
      <c r="F67" s="159"/>
      <c r="G67" s="159"/>
      <c r="H67" s="159"/>
    </row>
    <row r="68" spans="1:13" ht="15.75" x14ac:dyDescent="0.25">
      <c r="A68" s="62" t="s">
        <v>47</v>
      </c>
      <c r="B68" s="8" t="s">
        <v>80</v>
      </c>
      <c r="C68" s="8"/>
      <c r="D68" s="66"/>
      <c r="E68" s="66"/>
      <c r="F68" s="13"/>
      <c r="G68" s="13"/>
      <c r="H68" s="67">
        <f>H43</f>
        <v>392.15852438399997</v>
      </c>
    </row>
    <row r="69" spans="1:13" ht="15.75" x14ac:dyDescent="0.25">
      <c r="A69" s="62" t="s">
        <v>52</v>
      </c>
      <c r="B69" s="8" t="s">
        <v>81</v>
      </c>
      <c r="C69" s="8"/>
      <c r="D69" s="66"/>
      <c r="E69" s="66"/>
      <c r="F69" s="13"/>
      <c r="G69" s="13"/>
      <c r="H69" s="67">
        <f>H53</f>
        <v>516.36288000000002</v>
      </c>
    </row>
    <row r="70" spans="1:13" ht="15.75" x14ac:dyDescent="0.25">
      <c r="A70" s="62" t="s">
        <v>64</v>
      </c>
      <c r="B70" s="8" t="s">
        <v>82</v>
      </c>
      <c r="C70" s="8"/>
      <c r="D70" s="66"/>
      <c r="E70" s="66"/>
      <c r="F70" s="13"/>
      <c r="G70" s="13"/>
      <c r="H70" s="67">
        <f>H66</f>
        <v>103.53</v>
      </c>
    </row>
    <row r="71" spans="1:13" ht="15.75" x14ac:dyDescent="0.25">
      <c r="A71" s="63"/>
      <c r="B71" s="126" t="s">
        <v>45</v>
      </c>
      <c r="C71" s="126"/>
      <c r="D71" s="126"/>
      <c r="E71" s="126"/>
      <c r="F71" s="64"/>
      <c r="G71" s="64"/>
      <c r="H71" s="65">
        <f>SUM(H68:H70)</f>
        <v>1012.051404384</v>
      </c>
    </row>
    <row r="72" spans="1:13" ht="15.75" x14ac:dyDescent="0.25">
      <c r="A72" s="68">
        <v>3</v>
      </c>
      <c r="B72" s="157" t="s">
        <v>83</v>
      </c>
      <c r="C72" s="157"/>
      <c r="D72" s="157"/>
      <c r="E72" s="157"/>
      <c r="F72" s="157"/>
      <c r="G72" s="157"/>
      <c r="H72" s="157"/>
    </row>
    <row r="73" spans="1:13" ht="15.75" x14ac:dyDescent="0.25">
      <c r="A73" s="1" t="s">
        <v>4</v>
      </c>
      <c r="B73" s="48" t="s">
        <v>84</v>
      </c>
      <c r="C73" s="48"/>
      <c r="D73" s="69"/>
      <c r="E73" s="69"/>
      <c r="F73" s="69"/>
      <c r="G73" s="45">
        <v>4.1999999999999997E-3</v>
      </c>
      <c r="H73" s="28">
        <f>SUM($H$37*G73)</f>
        <v>5.8932719999999987</v>
      </c>
    </row>
    <row r="74" spans="1:13" ht="15.75" x14ac:dyDescent="0.25">
      <c r="A74" s="1" t="s">
        <v>7</v>
      </c>
      <c r="B74" s="48" t="s">
        <v>85</v>
      </c>
      <c r="C74" s="48"/>
      <c r="D74" s="27"/>
      <c r="E74" s="27"/>
      <c r="F74" s="28"/>
      <c r="G74" s="45">
        <f>G73*0.08</f>
        <v>3.3599999999999998E-4</v>
      </c>
      <c r="H74" s="28">
        <f>SUM($H$37*G74)</f>
        <v>0.47146175999999995</v>
      </c>
      <c r="I74" s="115"/>
    </row>
    <row r="75" spans="1:13" ht="15.75" x14ac:dyDescent="0.25">
      <c r="A75" s="1" t="s">
        <v>9</v>
      </c>
      <c r="B75" s="48" t="s">
        <v>86</v>
      </c>
      <c r="C75" s="48"/>
      <c r="D75" s="70"/>
      <c r="E75" s="70"/>
      <c r="F75" s="70"/>
      <c r="G75" s="71">
        <v>2.5000000000000001E-2</v>
      </c>
      <c r="H75" s="72">
        <f>(ROUND(SUM($H$37*G75),2))</f>
        <v>35.08</v>
      </c>
    </row>
    <row r="76" spans="1:13" ht="15.75" x14ac:dyDescent="0.25">
      <c r="A76" s="1" t="s">
        <v>17</v>
      </c>
      <c r="B76" s="27" t="s">
        <v>87</v>
      </c>
      <c r="C76" s="27"/>
      <c r="D76" s="69"/>
      <c r="E76" s="69"/>
      <c r="F76" s="69"/>
      <c r="G76" s="45">
        <v>1.9400000000000001E-2</v>
      </c>
      <c r="H76" s="28">
        <f>SUM($H$37*G76)</f>
        <v>27.221303999999996</v>
      </c>
    </row>
    <row r="77" spans="1:13" ht="15.75" x14ac:dyDescent="0.25">
      <c r="A77" s="1" t="s">
        <v>40</v>
      </c>
      <c r="B77" s="48" t="s">
        <v>221</v>
      </c>
      <c r="C77" s="48"/>
      <c r="D77" s="27"/>
      <c r="E77" s="27"/>
      <c r="F77" s="28"/>
      <c r="G77" s="45">
        <f>G76*G53</f>
        <v>7.1392000000000027E-3</v>
      </c>
      <c r="H77" s="28">
        <f>SUM($H$37*G77)</f>
        <v>10.017439872000002</v>
      </c>
      <c r="I77" s="115"/>
    </row>
    <row r="78" spans="1:13" ht="15.75" x14ac:dyDescent="0.25">
      <c r="A78" s="1" t="s">
        <v>42</v>
      </c>
      <c r="B78" s="27" t="s">
        <v>89</v>
      </c>
      <c r="C78" s="27"/>
      <c r="D78" s="70"/>
      <c r="E78" s="70"/>
      <c r="F78" s="70"/>
      <c r="G78" s="52">
        <v>2.5000000000000001E-2</v>
      </c>
      <c r="H78" s="28">
        <f>SUM($H$37*G78)</f>
        <v>35.079000000000001</v>
      </c>
    </row>
    <row r="79" spans="1:13" ht="15.75" x14ac:dyDescent="0.25">
      <c r="A79" s="73"/>
      <c r="B79" s="55" t="s">
        <v>45</v>
      </c>
      <c r="C79" s="55"/>
      <c r="D79" s="41"/>
      <c r="E79" s="41"/>
      <c r="F79" s="74"/>
      <c r="G79" s="57">
        <f>SUM(G73:G78)</f>
        <v>8.1075200000000014E-2</v>
      </c>
      <c r="H79" s="58">
        <f>SUM(H73:H78)</f>
        <v>113.76247763199999</v>
      </c>
    </row>
    <row r="80" spans="1:13" ht="15.75" x14ac:dyDescent="0.25">
      <c r="A80" s="44">
        <v>4</v>
      </c>
      <c r="B80" s="167" t="s">
        <v>90</v>
      </c>
      <c r="C80" s="167"/>
      <c r="D80" s="167"/>
      <c r="E80" s="167"/>
      <c r="F80" s="167"/>
      <c r="G80" s="167"/>
      <c r="H80" s="167"/>
    </row>
    <row r="81" spans="1:9" ht="15.75" x14ac:dyDescent="0.25">
      <c r="A81" s="75" t="s">
        <v>91</v>
      </c>
      <c r="B81" s="159" t="s">
        <v>232</v>
      </c>
      <c r="C81" s="159"/>
      <c r="D81" s="159"/>
      <c r="E81" s="159"/>
      <c r="F81" s="159"/>
      <c r="G81" s="159"/>
      <c r="H81" s="159"/>
    </row>
    <row r="82" spans="1:9" ht="15.75" x14ac:dyDescent="0.25">
      <c r="A82" s="12" t="s">
        <v>4</v>
      </c>
      <c r="B82" s="51" t="s">
        <v>222</v>
      </c>
      <c r="C82" s="51"/>
      <c r="D82" s="53"/>
      <c r="E82" s="53"/>
      <c r="F82" s="53"/>
      <c r="G82" s="45">
        <f>(G40+G41)/12</f>
        <v>1.7024999999999998E-2</v>
      </c>
      <c r="H82" s="28"/>
    </row>
    <row r="83" spans="1:9" ht="15.75" x14ac:dyDescent="0.25">
      <c r="A83" s="123" t="s">
        <v>7</v>
      </c>
      <c r="B83" s="51" t="s">
        <v>223</v>
      </c>
      <c r="C83" s="158" t="s">
        <v>95</v>
      </c>
      <c r="D83" s="76">
        <v>1</v>
      </c>
      <c r="E83" s="158" t="s">
        <v>96</v>
      </c>
      <c r="F83" s="77">
        <v>1</v>
      </c>
      <c r="G83" s="45">
        <f t="shared" ref="G83:G88" si="1">D83/360*F83</f>
        <v>2.7777777777777779E-3</v>
      </c>
      <c r="H83" s="28">
        <f>SUM(H$37*G83)</f>
        <v>3.8976666666666664</v>
      </c>
    </row>
    <row r="84" spans="1:9" ht="15.75" x14ac:dyDescent="0.25">
      <c r="A84" s="12" t="s">
        <v>9</v>
      </c>
      <c r="B84" s="51" t="s">
        <v>224</v>
      </c>
      <c r="C84" s="158"/>
      <c r="D84" s="76">
        <v>20</v>
      </c>
      <c r="E84" s="158"/>
      <c r="F84" s="77">
        <v>1.4999999999999999E-2</v>
      </c>
      <c r="G84" s="45">
        <f t="shared" si="1"/>
        <v>8.3333333333333328E-4</v>
      </c>
      <c r="H84" s="28">
        <f>SUM(H$37*G84)</f>
        <v>1.1692999999999998</v>
      </c>
    </row>
    <row r="85" spans="1:9" ht="15.75" x14ac:dyDescent="0.25">
      <c r="A85" s="12" t="s">
        <v>17</v>
      </c>
      <c r="B85" s="51" t="s">
        <v>225</v>
      </c>
      <c r="C85" s="158"/>
      <c r="D85" s="76">
        <v>15</v>
      </c>
      <c r="E85" s="158"/>
      <c r="F85" s="78">
        <v>1.3299999999999999E-2</v>
      </c>
      <c r="G85" s="45">
        <f t="shared" si="1"/>
        <v>5.5416666666666657E-4</v>
      </c>
      <c r="H85" s="28">
        <f>SUM(H$37*G85)</f>
        <v>0.77758449999999979</v>
      </c>
    </row>
    <row r="86" spans="1:9" ht="15.75" x14ac:dyDescent="0.25">
      <c r="A86" s="12" t="s">
        <v>40</v>
      </c>
      <c r="B86" s="51" t="s">
        <v>226</v>
      </c>
      <c r="C86" s="158"/>
      <c r="D86" s="76">
        <v>180</v>
      </c>
      <c r="E86" s="158"/>
      <c r="F86" s="77">
        <v>1.8599999999999998E-2</v>
      </c>
      <c r="G86" s="45">
        <f t="shared" si="1"/>
        <v>9.2999999999999992E-3</v>
      </c>
      <c r="H86" s="28">
        <f>SUM(H$37*G86)</f>
        <v>13.049387999999997</v>
      </c>
    </row>
    <row r="87" spans="1:9" ht="15.75" x14ac:dyDescent="0.25">
      <c r="A87" s="12" t="s">
        <v>42</v>
      </c>
      <c r="B87" s="51" t="s">
        <v>227</v>
      </c>
      <c r="C87" s="158"/>
      <c r="D87" s="79">
        <v>5</v>
      </c>
      <c r="E87" s="158"/>
      <c r="F87" s="80">
        <v>1</v>
      </c>
      <c r="G87" s="45">
        <f t="shared" si="1"/>
        <v>1.3888888888888888E-2</v>
      </c>
      <c r="H87" s="81">
        <f>SUM(H$37*G87)</f>
        <v>19.48833333333333</v>
      </c>
    </row>
    <row r="88" spans="1:9" ht="15.75" x14ac:dyDescent="0.25">
      <c r="A88" s="12" t="s">
        <v>61</v>
      </c>
      <c r="B88" s="51" t="s">
        <v>101</v>
      </c>
      <c r="C88" s="158"/>
      <c r="D88" s="79"/>
      <c r="E88" s="158"/>
      <c r="F88" s="82"/>
      <c r="G88" s="45">
        <f t="shared" si="1"/>
        <v>0</v>
      </c>
      <c r="H88" s="81"/>
    </row>
    <row r="89" spans="1:9" ht="15.75" x14ac:dyDescent="0.25">
      <c r="A89" s="19"/>
      <c r="B89" s="6" t="s">
        <v>102</v>
      </c>
      <c r="C89" s="6"/>
      <c r="D89" s="27"/>
      <c r="E89" s="27"/>
      <c r="F89" s="28"/>
      <c r="G89" s="45">
        <f>SUM(G82:G88)</f>
        <v>4.4379166666666664E-2</v>
      </c>
      <c r="H89" s="28">
        <f>SUM(H82:H88)</f>
        <v>38.382272499999992</v>
      </c>
    </row>
    <row r="90" spans="1:9" ht="15.75" x14ac:dyDescent="0.25">
      <c r="A90" s="12" t="s">
        <v>42</v>
      </c>
      <c r="B90" s="51" t="s">
        <v>103</v>
      </c>
      <c r="C90" s="51"/>
      <c r="D90" s="27"/>
      <c r="E90" s="27"/>
      <c r="F90" s="28"/>
      <c r="G90" s="45">
        <f>G89*G53</f>
        <v>1.6331533333333335E-2</v>
      </c>
      <c r="H90" s="28">
        <f>SUM(H89*G53)</f>
        <v>14.124676280000001</v>
      </c>
      <c r="I90" s="115"/>
    </row>
    <row r="91" spans="1:9" ht="15.75" x14ac:dyDescent="0.25">
      <c r="A91" s="73"/>
      <c r="B91" s="55" t="s">
        <v>45</v>
      </c>
      <c r="C91" s="55"/>
      <c r="D91" s="41"/>
      <c r="E91" s="41"/>
      <c r="F91" s="74"/>
      <c r="G91" s="57">
        <f>G90+G89</f>
        <v>6.0710699999999999E-2</v>
      </c>
      <c r="H91" s="58">
        <f>SUM(H89:H90)</f>
        <v>52.506948779999995</v>
      </c>
    </row>
    <row r="92" spans="1:9" ht="15.75" x14ac:dyDescent="0.25">
      <c r="A92" s="75" t="s">
        <v>104</v>
      </c>
      <c r="B92" s="159" t="s">
        <v>228</v>
      </c>
      <c r="C92" s="159"/>
      <c r="D92" s="159"/>
      <c r="E92" s="159"/>
      <c r="F92" s="159"/>
      <c r="G92" s="159"/>
      <c r="H92" s="159"/>
    </row>
    <row r="93" spans="1:9" ht="15.75" x14ac:dyDescent="0.25">
      <c r="A93" s="12" t="s">
        <v>4</v>
      </c>
      <c r="B93" s="51" t="s">
        <v>230</v>
      </c>
      <c r="C93" s="51"/>
      <c r="D93" s="53"/>
      <c r="E93" s="53"/>
      <c r="F93" s="53"/>
      <c r="G93" s="52">
        <v>0</v>
      </c>
      <c r="H93" s="28">
        <f>SUM(H$37*G93)</f>
        <v>0</v>
      </c>
    </row>
    <row r="94" spans="1:9" ht="15.75" x14ac:dyDescent="0.25">
      <c r="A94" s="12" t="s">
        <v>7</v>
      </c>
      <c r="B94" s="51" t="s">
        <v>107</v>
      </c>
      <c r="C94" s="51"/>
      <c r="D94" s="53"/>
      <c r="E94" s="53"/>
      <c r="F94" s="53"/>
      <c r="G94" s="45">
        <f>G93*G53</f>
        <v>0</v>
      </c>
      <c r="H94" s="28">
        <f>SUM($H$37*G94)</f>
        <v>0</v>
      </c>
    </row>
    <row r="95" spans="1:9" ht="15.75" x14ac:dyDescent="0.25">
      <c r="A95" s="73"/>
      <c r="B95" s="55" t="s">
        <v>45</v>
      </c>
      <c r="C95" s="55"/>
      <c r="D95" s="41"/>
      <c r="E95" s="41"/>
      <c r="F95" s="74"/>
      <c r="G95" s="57">
        <f>G94+G93</f>
        <v>0</v>
      </c>
      <c r="H95" s="58">
        <f>SUM(H93:H94)</f>
        <v>0</v>
      </c>
    </row>
    <row r="96" spans="1:9" ht="15.75" x14ac:dyDescent="0.25">
      <c r="A96" s="159" t="s">
        <v>108</v>
      </c>
      <c r="B96" s="159"/>
      <c r="C96" s="159"/>
      <c r="D96" s="159"/>
      <c r="E96" s="159"/>
      <c r="F96" s="159"/>
      <c r="G96" s="159"/>
      <c r="H96" s="159"/>
    </row>
    <row r="97" spans="1:12" ht="15.75" x14ac:dyDescent="0.25">
      <c r="A97" s="12" t="s">
        <v>91</v>
      </c>
      <c r="B97" s="51" t="s">
        <v>231</v>
      </c>
      <c r="C97" s="51"/>
      <c r="D97" s="53"/>
      <c r="E97" s="53"/>
      <c r="F97" s="53"/>
      <c r="G97" s="45">
        <f>G91</f>
        <v>6.0710699999999999E-2</v>
      </c>
      <c r="H97" s="28">
        <f>H91</f>
        <v>52.506948779999995</v>
      </c>
    </row>
    <row r="98" spans="1:12" ht="15.75" x14ac:dyDescent="0.25">
      <c r="A98" s="12" t="s">
        <v>104</v>
      </c>
      <c r="B98" s="51" t="s">
        <v>229</v>
      </c>
      <c r="C98" s="51"/>
      <c r="D98" s="53"/>
      <c r="E98" s="53"/>
      <c r="F98" s="53"/>
      <c r="G98" s="45">
        <f>G95</f>
        <v>0</v>
      </c>
      <c r="H98" s="28">
        <f>H95</f>
        <v>0</v>
      </c>
    </row>
    <row r="99" spans="1:12" ht="15.75" x14ac:dyDescent="0.25">
      <c r="A99" s="73"/>
      <c r="B99" s="55" t="s">
        <v>45</v>
      </c>
      <c r="C99" s="55"/>
      <c r="D99" s="41"/>
      <c r="E99" s="41"/>
      <c r="F99" s="74"/>
      <c r="G99" s="57">
        <f>G95+G91</f>
        <v>6.0710699999999999E-2</v>
      </c>
      <c r="H99" s="58">
        <f>SUM(H97:H98)</f>
        <v>52.506948779999995</v>
      </c>
    </row>
    <row r="100" spans="1:12" ht="15.75" x14ac:dyDescent="0.25">
      <c r="A100" s="83">
        <v>5</v>
      </c>
      <c r="B100" s="159" t="s">
        <v>110</v>
      </c>
      <c r="C100" s="159"/>
      <c r="D100" s="159"/>
      <c r="E100" s="159"/>
      <c r="F100" s="159"/>
      <c r="G100" s="159"/>
      <c r="H100" s="159"/>
    </row>
    <row r="101" spans="1:12" ht="15.75" x14ac:dyDescent="0.25">
      <c r="A101" s="12" t="s">
        <v>4</v>
      </c>
      <c r="B101" s="13" t="s">
        <v>111</v>
      </c>
      <c r="C101" s="13"/>
      <c r="D101" s="84"/>
      <c r="E101" s="27"/>
      <c r="F101" s="85"/>
      <c r="G101" s="85"/>
      <c r="H101" s="85">
        <v>23.84</v>
      </c>
    </row>
    <row r="102" spans="1:12" ht="15.75" x14ac:dyDescent="0.25">
      <c r="A102" s="12" t="s">
        <v>7</v>
      </c>
      <c r="B102" s="13" t="s">
        <v>112</v>
      </c>
      <c r="C102" s="13"/>
      <c r="D102" s="84"/>
      <c r="E102" s="27"/>
      <c r="F102" s="85"/>
      <c r="G102" s="85"/>
      <c r="H102" s="85"/>
    </row>
    <row r="103" spans="1:12" ht="15.75" x14ac:dyDescent="0.25">
      <c r="A103" s="12" t="s">
        <v>9</v>
      </c>
      <c r="B103" s="13" t="s">
        <v>113</v>
      </c>
      <c r="C103" s="13"/>
      <c r="D103" s="84"/>
      <c r="E103" s="27"/>
      <c r="F103" s="85"/>
      <c r="G103" s="85"/>
      <c r="H103" s="85">
        <v>5.47</v>
      </c>
    </row>
    <row r="104" spans="1:12" ht="15.75" x14ac:dyDescent="0.25">
      <c r="A104" s="12" t="s">
        <v>17</v>
      </c>
      <c r="B104" s="13" t="s">
        <v>164</v>
      </c>
      <c r="C104" s="13"/>
      <c r="D104" s="84"/>
      <c r="E104" s="27"/>
      <c r="F104" s="85"/>
      <c r="G104" s="85"/>
      <c r="H104" s="85">
        <v>51.38</v>
      </c>
    </row>
    <row r="105" spans="1:12" ht="15.75" x14ac:dyDescent="0.25">
      <c r="A105" s="12" t="s">
        <v>40</v>
      </c>
      <c r="B105" s="13" t="s">
        <v>101</v>
      </c>
      <c r="C105" s="13"/>
      <c r="D105" s="84"/>
      <c r="E105" s="27"/>
      <c r="F105" s="85"/>
      <c r="G105" s="85"/>
      <c r="H105" s="85">
        <v>0</v>
      </c>
    </row>
    <row r="106" spans="1:12" ht="15.75" x14ac:dyDescent="0.25">
      <c r="A106" s="73"/>
      <c r="B106" s="55" t="s">
        <v>45</v>
      </c>
      <c r="C106" s="55"/>
      <c r="D106" s="41"/>
      <c r="E106" s="41"/>
      <c r="F106" s="74"/>
      <c r="G106" s="57"/>
      <c r="H106" s="58">
        <f>SUM(H101:H105)</f>
        <v>80.69</v>
      </c>
    </row>
    <row r="107" spans="1:12" ht="15.75" x14ac:dyDescent="0.25">
      <c r="A107" s="83">
        <v>6</v>
      </c>
      <c r="B107" s="159" t="s">
        <v>114</v>
      </c>
      <c r="C107" s="159"/>
      <c r="D107" s="159"/>
      <c r="E107" s="159"/>
      <c r="F107" s="159"/>
      <c r="G107" s="159"/>
      <c r="H107" s="159"/>
    </row>
    <row r="108" spans="1:12" ht="15.75" x14ac:dyDescent="0.25">
      <c r="A108" s="86" t="s">
        <v>4</v>
      </c>
      <c r="B108" s="27"/>
      <c r="C108" s="27"/>
      <c r="D108" s="27"/>
      <c r="E108" s="27"/>
      <c r="F108" s="27" t="s">
        <v>115</v>
      </c>
      <c r="G108" s="52">
        <v>0.06</v>
      </c>
      <c r="H108" s="28">
        <f>G108*H123</f>
        <v>159.73024984775998</v>
      </c>
    </row>
    <row r="109" spans="1:12" ht="15.75" x14ac:dyDescent="0.25">
      <c r="A109" s="86" t="s">
        <v>7</v>
      </c>
      <c r="B109" s="27"/>
      <c r="C109" s="27"/>
      <c r="D109" s="27"/>
      <c r="E109" s="27"/>
      <c r="F109" s="12" t="s">
        <v>116</v>
      </c>
      <c r="G109" s="52">
        <v>6.7900000000000002E-2</v>
      </c>
      <c r="H109" s="28">
        <f>SUM(H108+H123)*$G$109</f>
        <v>191.60708337571131</v>
      </c>
    </row>
    <row r="110" spans="1:12" ht="15.75" x14ac:dyDescent="0.25">
      <c r="A110" s="86" t="s">
        <v>9</v>
      </c>
      <c r="B110" s="27"/>
      <c r="C110" s="27"/>
      <c r="D110" s="27"/>
      <c r="E110" s="27"/>
      <c r="F110" s="12" t="s">
        <v>117</v>
      </c>
      <c r="G110" s="87">
        <f>SUM(G111:G115)</f>
        <v>8.6499999999999994E-2</v>
      </c>
      <c r="H110" s="28">
        <f>H112+H113+H115</f>
        <v>285.35134776976929</v>
      </c>
    </row>
    <row r="111" spans="1:12" ht="15.75" x14ac:dyDescent="0.25">
      <c r="A111" s="86" t="s">
        <v>118</v>
      </c>
      <c r="B111" s="27"/>
      <c r="C111" s="27"/>
      <c r="D111" s="27"/>
      <c r="E111" s="27"/>
      <c r="F111" s="88" t="s">
        <v>119</v>
      </c>
      <c r="G111" s="45">
        <v>0</v>
      </c>
      <c r="H111" s="28"/>
      <c r="L111" s="115"/>
    </row>
    <row r="112" spans="1:12" ht="15.75" x14ac:dyDescent="0.25">
      <c r="A112" s="86" t="s">
        <v>120</v>
      </c>
      <c r="B112" s="27"/>
      <c r="C112" s="27"/>
      <c r="D112" s="27"/>
      <c r="E112" s="27"/>
      <c r="F112" s="88" t="s">
        <v>121</v>
      </c>
      <c r="G112" s="52">
        <v>6.4999999999999997E-3</v>
      </c>
      <c r="H112" s="28">
        <f>((H108+H109+H123)/0.9135)*G112</f>
        <v>21.442586826630063</v>
      </c>
      <c r="J112" s="120"/>
      <c r="L112" s="115"/>
    </row>
    <row r="113" spans="1:13" ht="15.75" x14ac:dyDescent="0.25">
      <c r="A113" s="86" t="s">
        <v>122</v>
      </c>
      <c r="B113" s="27"/>
      <c r="C113" s="27"/>
      <c r="D113" s="27"/>
      <c r="E113" s="27"/>
      <c r="F113" s="88" t="s">
        <v>123</v>
      </c>
      <c r="G113" s="52">
        <v>0.03</v>
      </c>
      <c r="H113" s="28">
        <f>((H108+H109+H123)/0.9135)*G113</f>
        <v>98.965785353677205</v>
      </c>
    </row>
    <row r="114" spans="1:13" ht="15.75" x14ac:dyDescent="0.25">
      <c r="A114" s="86" t="s">
        <v>124</v>
      </c>
      <c r="B114" s="27"/>
      <c r="C114" s="27"/>
      <c r="D114" s="27"/>
      <c r="E114" s="27"/>
      <c r="F114" s="88" t="s">
        <v>125</v>
      </c>
      <c r="G114" s="45">
        <v>0</v>
      </c>
      <c r="H114" s="28"/>
      <c r="M114" s="115"/>
    </row>
    <row r="115" spans="1:13" ht="15.75" x14ac:dyDescent="0.25">
      <c r="A115" s="86" t="s">
        <v>126</v>
      </c>
      <c r="B115" s="27"/>
      <c r="C115" s="27"/>
      <c r="D115" s="27"/>
      <c r="E115" s="27"/>
      <c r="F115" s="88" t="s">
        <v>127</v>
      </c>
      <c r="G115" s="45">
        <v>0.05</v>
      </c>
      <c r="H115" s="28">
        <f>((H108+H109+H123)/0.9135)*G115</f>
        <v>164.94297558946204</v>
      </c>
    </row>
    <row r="116" spans="1:13" ht="15.75" x14ac:dyDescent="0.25">
      <c r="A116" s="73"/>
      <c r="B116" s="55" t="s">
        <v>45</v>
      </c>
      <c r="C116" s="55"/>
      <c r="D116" s="41"/>
      <c r="E116" s="41"/>
      <c r="F116" s="74"/>
      <c r="G116" s="57">
        <f>G110+G109+G108</f>
        <v>0.21439999999999998</v>
      </c>
      <c r="H116" s="58">
        <f>H108+H109+H110</f>
        <v>636.68868099324061</v>
      </c>
    </row>
    <row r="117" spans="1:13" ht="15.75" x14ac:dyDescent="0.25">
      <c r="A117" s="89"/>
      <c r="B117" s="157" t="s">
        <v>128</v>
      </c>
      <c r="C117" s="157"/>
      <c r="D117" s="157"/>
      <c r="E117" s="157"/>
      <c r="F117" s="157"/>
      <c r="G117" s="157"/>
      <c r="H117" s="157"/>
    </row>
    <row r="118" spans="1:13" ht="15.75" x14ac:dyDescent="0.25">
      <c r="A118" s="90" t="s">
        <v>4</v>
      </c>
      <c r="B118" s="27" t="s">
        <v>30</v>
      </c>
      <c r="C118" s="27"/>
      <c r="D118" s="27"/>
      <c r="E118" s="27"/>
      <c r="F118" s="28"/>
      <c r="G118" s="45">
        <f>SUM(H118/H$125)</f>
        <v>0.42534700098184897</v>
      </c>
      <c r="H118" s="28">
        <f>SUM(H37)</f>
        <v>1403.1599999999999</v>
      </c>
    </row>
    <row r="119" spans="1:13" ht="15.75" x14ac:dyDescent="0.25">
      <c r="A119" s="90" t="s">
        <v>7</v>
      </c>
      <c r="B119" s="27" t="s">
        <v>129</v>
      </c>
      <c r="C119" s="27"/>
      <c r="D119" s="27"/>
      <c r="E119" s="27"/>
      <c r="F119" s="28"/>
      <c r="G119" s="45">
        <f>SUM(H119/H$125)</f>
        <v>0.30678827054234936</v>
      </c>
      <c r="H119" s="28">
        <f>H71</f>
        <v>1012.051404384</v>
      </c>
    </row>
    <row r="120" spans="1:13" ht="15.75" x14ac:dyDescent="0.25">
      <c r="A120" s="90" t="s">
        <v>9</v>
      </c>
      <c r="B120" s="27" t="s">
        <v>130</v>
      </c>
      <c r="C120" s="27"/>
      <c r="D120" s="27"/>
      <c r="E120" s="27"/>
      <c r="F120" s="28"/>
      <c r="G120" s="45">
        <f>SUM(H120/H$125)</f>
        <v>3.4485396309070861E-2</v>
      </c>
      <c r="H120" s="28">
        <f>H79</f>
        <v>113.76247763199999</v>
      </c>
    </row>
    <row r="121" spans="1:13" ht="15.75" x14ac:dyDescent="0.25">
      <c r="A121" s="90" t="s">
        <v>17</v>
      </c>
      <c r="B121" s="27" t="s">
        <v>131</v>
      </c>
      <c r="C121" s="27"/>
      <c r="D121" s="27"/>
      <c r="E121" s="27"/>
      <c r="F121" s="28"/>
      <c r="G121" s="45">
        <f>SUM(H121/H$125)</f>
        <v>1.5916697450241279E-2</v>
      </c>
      <c r="H121" s="28">
        <f>H99</f>
        <v>52.506948779999995</v>
      </c>
    </row>
    <row r="122" spans="1:13" ht="15.75" x14ac:dyDescent="0.25">
      <c r="A122" s="90" t="s">
        <v>40</v>
      </c>
      <c r="B122" s="27" t="s">
        <v>110</v>
      </c>
      <c r="C122" s="27"/>
      <c r="D122" s="27"/>
      <c r="E122" s="27"/>
      <c r="F122" s="28"/>
      <c r="G122" s="45">
        <f>H122/H125</f>
        <v>2.4459968577514608E-2</v>
      </c>
      <c r="H122" s="28">
        <f>H106</f>
        <v>80.69</v>
      </c>
    </row>
    <row r="123" spans="1:13" ht="15.75" x14ac:dyDescent="0.25">
      <c r="A123" s="90"/>
      <c r="B123" s="27" t="s">
        <v>132</v>
      </c>
      <c r="C123" s="27"/>
      <c r="D123" s="27"/>
      <c r="E123" s="27"/>
      <c r="F123" s="28"/>
      <c r="G123" s="45">
        <f>SUM(G118:G122)</f>
        <v>0.80699733386102512</v>
      </c>
      <c r="H123" s="28">
        <f>SUM(H118:H122)</f>
        <v>2662.1708307959998</v>
      </c>
    </row>
    <row r="124" spans="1:13" ht="15.75" x14ac:dyDescent="0.25">
      <c r="A124" s="90" t="s">
        <v>40</v>
      </c>
      <c r="B124" s="27" t="s">
        <v>133</v>
      </c>
      <c r="C124" s="27"/>
      <c r="D124" s="27"/>
      <c r="E124" s="27"/>
      <c r="F124" s="28"/>
      <c r="G124" s="45">
        <f>SUM(H124/H$125)</f>
        <v>0.19300266613897493</v>
      </c>
      <c r="H124" s="28">
        <f>H110+H109+H108</f>
        <v>636.68868099324061</v>
      </c>
      <c r="I124" s="115"/>
      <c r="L124" s="115"/>
      <c r="M124" s="115"/>
    </row>
    <row r="125" spans="1:13" ht="15.75" x14ac:dyDescent="0.25">
      <c r="A125" s="55"/>
      <c r="B125" s="55" t="s">
        <v>134</v>
      </c>
      <c r="C125" s="55"/>
      <c r="D125" s="55"/>
      <c r="E125" s="55"/>
      <c r="F125" s="55"/>
      <c r="G125" s="55">
        <f>SUM(G123+G124)</f>
        <v>1</v>
      </c>
      <c r="H125" s="91">
        <f>H124+H123</f>
        <v>3298.8595117892405</v>
      </c>
      <c r="I125" s="115"/>
      <c r="J125" s="115"/>
    </row>
    <row r="126" spans="1:13" ht="15.75" x14ac:dyDescent="0.25">
      <c r="A126" s="92"/>
      <c r="B126" s="157" t="s">
        <v>135</v>
      </c>
      <c r="C126" s="157"/>
      <c r="D126" s="157"/>
      <c r="E126" s="157"/>
      <c r="F126" s="157"/>
      <c r="G126" s="157"/>
      <c r="H126" s="157"/>
      <c r="L126" s="115"/>
    </row>
    <row r="127" spans="1:13" ht="47.25" x14ac:dyDescent="0.25">
      <c r="A127" s="27"/>
      <c r="B127" s="16" t="s">
        <v>20</v>
      </c>
      <c r="C127" s="16"/>
      <c r="D127" s="93" t="s">
        <v>136</v>
      </c>
      <c r="E127" s="93" t="s">
        <v>137</v>
      </c>
      <c r="F127" s="94" t="s">
        <v>138</v>
      </c>
      <c r="G127" s="93" t="s">
        <v>139</v>
      </c>
      <c r="H127" s="95" t="s">
        <v>140</v>
      </c>
      <c r="L127" s="115"/>
    </row>
    <row r="128" spans="1:13" ht="15.75" x14ac:dyDescent="0.25">
      <c r="A128" s="27"/>
      <c r="B128" s="3" t="s">
        <v>141</v>
      </c>
      <c r="C128" s="3"/>
      <c r="D128" s="3" t="s">
        <v>142</v>
      </c>
      <c r="E128" s="96" t="s">
        <v>143</v>
      </c>
      <c r="F128" s="97" t="s">
        <v>144</v>
      </c>
      <c r="G128" s="3" t="s">
        <v>145</v>
      </c>
      <c r="H128" s="98" t="s">
        <v>146</v>
      </c>
    </row>
    <row r="129" spans="1:8" ht="15.75" x14ac:dyDescent="0.25">
      <c r="A129" s="1"/>
      <c r="B129" s="14"/>
      <c r="C129" s="14"/>
      <c r="D129" s="99">
        <f>SUM(H125)</f>
        <v>3298.8595117892405</v>
      </c>
      <c r="E129" s="100">
        <v>5</v>
      </c>
      <c r="F129" s="99">
        <f>D129*E129</f>
        <v>16494.297558946204</v>
      </c>
      <c r="G129" s="101">
        <v>5</v>
      </c>
      <c r="H129" s="28">
        <f>E129*D129</f>
        <v>16494.297558946204</v>
      </c>
    </row>
    <row r="130" spans="1:8" ht="15.75" x14ac:dyDescent="0.25">
      <c r="A130" s="27"/>
      <c r="B130" s="102" t="s">
        <v>147</v>
      </c>
      <c r="C130" s="102"/>
      <c r="D130" s="103"/>
      <c r="E130" s="103"/>
      <c r="F130" s="103"/>
      <c r="G130" s="103"/>
      <c r="H130" s="104">
        <f>SUM(H129)</f>
        <v>16494.297558946204</v>
      </c>
    </row>
    <row r="131" spans="1:8" ht="15.75" x14ac:dyDescent="0.25">
      <c r="A131" s="27"/>
      <c r="B131" s="16"/>
      <c r="C131" s="16"/>
      <c r="D131" s="105"/>
      <c r="E131" s="16"/>
      <c r="F131" s="16"/>
      <c r="G131" s="16"/>
      <c r="H131" s="16"/>
    </row>
    <row r="132" spans="1:8" ht="15.75" x14ac:dyDescent="0.25">
      <c r="A132" s="83"/>
      <c r="B132" s="157" t="s">
        <v>148</v>
      </c>
      <c r="C132" s="157"/>
      <c r="D132" s="157"/>
      <c r="E132" s="157"/>
      <c r="F132" s="157"/>
      <c r="G132" s="157"/>
      <c r="H132" s="157"/>
    </row>
    <row r="133" spans="1:8" ht="15.75" x14ac:dyDescent="0.25">
      <c r="A133" s="106"/>
      <c r="B133" s="106" t="s">
        <v>149</v>
      </c>
      <c r="C133" s="106"/>
      <c r="D133" s="106"/>
      <c r="E133" s="16"/>
      <c r="F133" s="16"/>
      <c r="G133" s="16"/>
      <c r="H133" s="107" t="s">
        <v>150</v>
      </c>
    </row>
    <row r="134" spans="1:8" ht="15.75" x14ac:dyDescent="0.25">
      <c r="A134" s="108" t="s">
        <v>4</v>
      </c>
      <c r="B134" s="109" t="s">
        <v>151</v>
      </c>
      <c r="C134" s="109"/>
      <c r="D134" s="109"/>
      <c r="E134" s="13"/>
      <c r="F134" s="13"/>
      <c r="G134" s="13"/>
      <c r="H134" s="107">
        <f>D129</f>
        <v>3298.8595117892405</v>
      </c>
    </row>
    <row r="135" spans="1:8" ht="15.75" x14ac:dyDescent="0.25">
      <c r="A135" s="108" t="s">
        <v>7</v>
      </c>
      <c r="B135" s="109" t="s">
        <v>152</v>
      </c>
      <c r="C135" s="109"/>
      <c r="D135" s="109"/>
      <c r="E135" s="13"/>
      <c r="F135" s="13"/>
      <c r="G135" s="13"/>
      <c r="H135" s="107">
        <f>H130</f>
        <v>16494.297558946204</v>
      </c>
    </row>
    <row r="136" spans="1:8" ht="15.75" x14ac:dyDescent="0.25">
      <c r="A136" s="108" t="s">
        <v>17</v>
      </c>
      <c r="B136" s="7" t="s">
        <v>153</v>
      </c>
      <c r="C136" s="7"/>
      <c r="D136" s="109"/>
      <c r="E136" s="13"/>
      <c r="F136" s="13"/>
      <c r="G136" s="100">
        <v>12</v>
      </c>
      <c r="H136" s="107">
        <f>SUM(H135*G136)</f>
        <v>197931.57070735446</v>
      </c>
    </row>
    <row r="137" spans="1:8" ht="15.75" x14ac:dyDescent="0.25">
      <c r="A137" s="6"/>
      <c r="B137" s="6"/>
      <c r="C137" s="6"/>
      <c r="D137" s="6"/>
      <c r="E137" s="6"/>
      <c r="F137" s="6"/>
      <c r="G137" s="6"/>
      <c r="H137" s="6"/>
    </row>
    <row r="139" spans="1:8" x14ac:dyDescent="0.25">
      <c r="B139" s="148"/>
      <c r="C139" s="148"/>
    </row>
    <row r="140" spans="1:8" x14ac:dyDescent="0.25">
      <c r="B140" s="148"/>
      <c r="C140" s="148"/>
    </row>
    <row r="141" spans="1:8" x14ac:dyDescent="0.25">
      <c r="B141" s="148" t="s">
        <v>199</v>
      </c>
      <c r="C141" s="148"/>
    </row>
    <row r="142" spans="1:8" x14ac:dyDescent="0.25">
      <c r="B142" s="148" t="s">
        <v>200</v>
      </c>
      <c r="C142" s="148"/>
    </row>
    <row r="143" spans="1:8" x14ac:dyDescent="0.25">
      <c r="B143" s="148" t="s">
        <v>201</v>
      </c>
      <c r="C143" s="148"/>
    </row>
    <row r="144" spans="1:8" x14ac:dyDescent="0.25">
      <c r="B144" s="148"/>
      <c r="C144" s="148"/>
    </row>
    <row r="145" spans="2:8" ht="55.5" customHeight="1" x14ac:dyDescent="0.25">
      <c r="B145" s="186" t="s">
        <v>202</v>
      </c>
      <c r="C145" s="186"/>
      <c r="D145" s="186"/>
      <c r="E145" s="186"/>
      <c r="F145" s="186"/>
      <c r="G145" s="186"/>
      <c r="H145" s="186"/>
    </row>
    <row r="147" spans="2:8" ht="18.75" customHeight="1" x14ac:dyDescent="0.25">
      <c r="B147" s="154" t="s">
        <v>203</v>
      </c>
    </row>
    <row r="148" spans="2:8" x14ac:dyDescent="0.25">
      <c r="B148" s="148" t="s">
        <v>204</v>
      </c>
    </row>
    <row r="149" spans="2:8" ht="38.25" customHeight="1" x14ac:dyDescent="0.25">
      <c r="B149" s="186" t="s">
        <v>205</v>
      </c>
      <c r="C149" s="186"/>
      <c r="D149" s="186"/>
      <c r="E149" s="186"/>
      <c r="F149" s="186"/>
      <c r="G149" s="186"/>
      <c r="H149" s="186"/>
    </row>
    <row r="150" spans="2:8" x14ac:dyDescent="0.25">
      <c r="B150" s="148"/>
    </row>
    <row r="151" spans="2:8" ht="34.5" customHeight="1" x14ac:dyDescent="0.25">
      <c r="B151" s="186" t="s">
        <v>206</v>
      </c>
      <c r="C151" s="186"/>
      <c r="D151" s="186"/>
      <c r="E151" s="186"/>
      <c r="F151" s="186"/>
      <c r="G151" s="186"/>
      <c r="H151" s="186"/>
    </row>
    <row r="152" spans="2:8" x14ac:dyDescent="0.25">
      <c r="B152" s="148"/>
    </row>
    <row r="153" spans="2:8" ht="73.5" customHeight="1" x14ac:dyDescent="0.25">
      <c r="B153" s="185" t="s">
        <v>207</v>
      </c>
      <c r="C153" s="185"/>
      <c r="D153" s="185"/>
      <c r="E153" s="185"/>
      <c r="F153" s="185"/>
      <c r="G153" s="185"/>
      <c r="H153" s="185"/>
    </row>
    <row r="154" spans="2:8" ht="66.75" customHeight="1" x14ac:dyDescent="0.25">
      <c r="B154" s="186" t="s">
        <v>208</v>
      </c>
      <c r="C154" s="186"/>
      <c r="D154" s="186"/>
      <c r="E154" s="186"/>
      <c r="F154" s="186"/>
      <c r="G154" s="186"/>
      <c r="H154" s="186"/>
    </row>
    <row r="155" spans="2:8" x14ac:dyDescent="0.25">
      <c r="B155" s="148"/>
    </row>
    <row r="156" spans="2:8" ht="53.25" customHeight="1" x14ac:dyDescent="0.25">
      <c r="B156" s="186" t="s">
        <v>202</v>
      </c>
      <c r="C156" s="186"/>
      <c r="D156" s="186"/>
      <c r="E156" s="186"/>
      <c r="F156" s="186"/>
      <c r="G156" s="186"/>
      <c r="H156" s="186"/>
    </row>
    <row r="157" spans="2:8" ht="45" customHeight="1" x14ac:dyDescent="0.25">
      <c r="B157" s="186" t="s">
        <v>218</v>
      </c>
      <c r="C157" s="186"/>
      <c r="D157" s="186"/>
      <c r="E157" s="186"/>
      <c r="F157" s="186"/>
      <c r="G157" s="186"/>
      <c r="H157" s="186"/>
    </row>
    <row r="158" spans="2:8" x14ac:dyDescent="0.25">
      <c r="B158" s="149" t="s">
        <v>209</v>
      </c>
      <c r="C158" s="150"/>
      <c r="D158" s="150"/>
      <c r="E158" s="150"/>
      <c r="F158" s="150"/>
    </row>
    <row r="159" spans="2:8" x14ac:dyDescent="0.25">
      <c r="B159" s="149"/>
      <c r="C159" s="150"/>
      <c r="D159" s="150"/>
      <c r="E159" s="150"/>
      <c r="F159" s="150"/>
    </row>
    <row r="160" spans="2:8" x14ac:dyDescent="0.25">
      <c r="B160" s="149" t="s">
        <v>210</v>
      </c>
      <c r="C160" s="150" t="s">
        <v>211</v>
      </c>
      <c r="D160" s="150" t="s">
        <v>212</v>
      </c>
      <c r="E160" s="150" t="s">
        <v>213</v>
      </c>
      <c r="F160" s="150" t="s">
        <v>214</v>
      </c>
    </row>
    <row r="161" spans="2:8" x14ac:dyDescent="0.25">
      <c r="B161" s="149" t="s">
        <v>215</v>
      </c>
      <c r="C161" s="151">
        <v>1.6500000000000001E-2</v>
      </c>
      <c r="D161" s="151">
        <v>7.5999999999999998E-2</v>
      </c>
      <c r="E161" s="152">
        <v>0.05</v>
      </c>
      <c r="F161" s="150">
        <v>0.85750000000000004</v>
      </c>
    </row>
    <row r="162" spans="2:8" x14ac:dyDescent="0.25">
      <c r="B162" s="149" t="s">
        <v>216</v>
      </c>
      <c r="C162" s="151">
        <v>6.4999999999999997E-3</v>
      </c>
      <c r="D162" s="152">
        <v>0.03</v>
      </c>
      <c r="E162" s="152">
        <v>0.05</v>
      </c>
      <c r="F162" s="150">
        <v>0.91349999999999998</v>
      </c>
    </row>
    <row r="163" spans="2:8" x14ac:dyDescent="0.25">
      <c r="B163" s="149" t="s">
        <v>217</v>
      </c>
      <c r="C163" s="151">
        <v>4.4000000000000003E-3</v>
      </c>
      <c r="D163" s="151">
        <v>2.35E-2</v>
      </c>
      <c r="E163" s="152">
        <v>0.05</v>
      </c>
      <c r="F163" s="150">
        <v>0.92210000000000003</v>
      </c>
    </row>
    <row r="165" spans="2:8" ht="47.25" customHeight="1" x14ac:dyDescent="0.25">
      <c r="B165" s="187" t="s">
        <v>220</v>
      </c>
      <c r="C165" s="187"/>
      <c r="D165" s="187"/>
      <c r="E165" s="187"/>
      <c r="F165" s="187"/>
      <c r="G165" s="187"/>
      <c r="H165" s="187"/>
    </row>
    <row r="166" spans="2:8" x14ac:dyDescent="0.25">
      <c r="B166" s="148"/>
      <c r="C166" s="148"/>
    </row>
    <row r="167" spans="2:8" x14ac:dyDescent="0.25">
      <c r="B167" s="148"/>
      <c r="C167" s="148"/>
    </row>
    <row r="168" spans="2:8" x14ac:dyDescent="0.25">
      <c r="B168" s="186"/>
      <c r="C168" s="186"/>
      <c r="D168" s="186"/>
      <c r="E168" s="186"/>
      <c r="F168" s="186"/>
      <c r="G168" s="186"/>
      <c r="H168" s="186"/>
    </row>
    <row r="170" spans="2:8" x14ac:dyDescent="0.25">
      <c r="B170" s="154"/>
    </row>
    <row r="171" spans="2:8" x14ac:dyDescent="0.25">
      <c r="B171" s="148"/>
    </row>
    <row r="172" spans="2:8" x14ac:dyDescent="0.25">
      <c r="B172" s="186"/>
      <c r="C172" s="186"/>
      <c r="D172" s="186"/>
      <c r="E172" s="186"/>
      <c r="F172" s="186"/>
      <c r="G172" s="186"/>
      <c r="H172" s="186"/>
    </row>
    <row r="173" spans="2:8" x14ac:dyDescent="0.25">
      <c r="B173" s="148"/>
    </row>
    <row r="174" spans="2:8" x14ac:dyDescent="0.25">
      <c r="B174" s="186"/>
      <c r="C174" s="186"/>
      <c r="D174" s="186"/>
      <c r="E174" s="186"/>
      <c r="F174" s="186"/>
      <c r="G174" s="186"/>
      <c r="H174" s="186"/>
    </row>
    <row r="175" spans="2:8" x14ac:dyDescent="0.25">
      <c r="B175" s="148"/>
    </row>
    <row r="176" spans="2:8" x14ac:dyDescent="0.25">
      <c r="B176" s="185"/>
      <c r="C176" s="185"/>
      <c r="D176" s="185"/>
      <c r="E176" s="185"/>
      <c r="F176" s="185"/>
      <c r="G176" s="185"/>
      <c r="H176" s="185"/>
    </row>
    <row r="177" spans="1:8" x14ac:dyDescent="0.25">
      <c r="B177" s="186"/>
      <c r="C177" s="186"/>
      <c r="D177" s="186"/>
      <c r="E177" s="186"/>
      <c r="F177" s="186"/>
      <c r="G177" s="186"/>
      <c r="H177" s="186"/>
    </row>
    <row r="178" spans="1:8" x14ac:dyDescent="0.25">
      <c r="B178" s="148"/>
    </row>
    <row r="179" spans="1:8" x14ac:dyDescent="0.25">
      <c r="B179" s="186"/>
      <c r="C179" s="186"/>
      <c r="D179" s="186"/>
      <c r="E179" s="186"/>
      <c r="F179" s="186"/>
      <c r="G179" s="186"/>
      <c r="H179" s="186"/>
    </row>
    <row r="180" spans="1:8" x14ac:dyDescent="0.25">
      <c r="B180" s="186"/>
      <c r="C180" s="186"/>
      <c r="D180" s="186"/>
      <c r="E180" s="186"/>
      <c r="F180" s="186"/>
      <c r="G180" s="186"/>
      <c r="H180" s="186"/>
    </row>
    <row r="181" spans="1:8" x14ac:dyDescent="0.25">
      <c r="B181" s="187"/>
      <c r="C181" s="187"/>
      <c r="D181" s="187"/>
      <c r="E181" s="187"/>
      <c r="F181" s="187"/>
      <c r="G181" s="187"/>
      <c r="H181" s="187"/>
    </row>
    <row r="182" spans="1:8" x14ac:dyDescent="0.25">
      <c r="A182" s="153"/>
    </row>
  </sheetData>
  <dataConsolidate/>
  <mergeCells count="67">
    <mergeCell ref="B179:H179"/>
    <mergeCell ref="B180:H180"/>
    <mergeCell ref="B181:H181"/>
    <mergeCell ref="B145:H145"/>
    <mergeCell ref="B149:H149"/>
    <mergeCell ref="B151:H151"/>
    <mergeCell ref="B153:H153"/>
    <mergeCell ref="B154:H154"/>
    <mergeCell ref="B156:H156"/>
    <mergeCell ref="B157:H157"/>
    <mergeCell ref="B165:H165"/>
    <mergeCell ref="B168:H168"/>
    <mergeCell ref="B172:H172"/>
    <mergeCell ref="B174:H174"/>
    <mergeCell ref="B176:H176"/>
    <mergeCell ref="B177:H177"/>
    <mergeCell ref="B117:H117"/>
    <mergeCell ref="B126:H126"/>
    <mergeCell ref="B132:H132"/>
    <mergeCell ref="C83:C88"/>
    <mergeCell ref="E83:E88"/>
    <mergeCell ref="B92:H92"/>
    <mergeCell ref="A96:H96"/>
    <mergeCell ref="B100:H100"/>
    <mergeCell ref="B107:H107"/>
    <mergeCell ref="B81:H81"/>
    <mergeCell ref="A59:A61"/>
    <mergeCell ref="D59:D60"/>
    <mergeCell ref="E59:E60"/>
    <mergeCell ref="F59:F60"/>
    <mergeCell ref="G59:G60"/>
    <mergeCell ref="B61:E61"/>
    <mergeCell ref="B62:E62"/>
    <mergeCell ref="B66:E66"/>
    <mergeCell ref="A67:H67"/>
    <mergeCell ref="B72:H72"/>
    <mergeCell ref="B80:H80"/>
    <mergeCell ref="B54:H54"/>
    <mergeCell ref="A56:A58"/>
    <mergeCell ref="D56:D57"/>
    <mergeCell ref="E56:E57"/>
    <mergeCell ref="F56:F57"/>
    <mergeCell ref="G56:G57"/>
    <mergeCell ref="D46:E47"/>
    <mergeCell ref="E18:H18"/>
    <mergeCell ref="B19:H19"/>
    <mergeCell ref="A20:H20"/>
    <mergeCell ref="D21:H21"/>
    <mergeCell ref="D22:H22"/>
    <mergeCell ref="D24:H24"/>
    <mergeCell ref="D25:H25"/>
    <mergeCell ref="B26:H26"/>
    <mergeCell ref="B38:H38"/>
    <mergeCell ref="B39:H39"/>
    <mergeCell ref="B44:H44"/>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0">
      <formula1>$J$28:$J$31</formula1>
      <formula2>0</formula2>
    </dataValidation>
    <dataValidation type="list" operator="equal" allowBlank="1" showErrorMessage="1" promptTitle="Percentual" sqref="E30">
      <formula1>$K$28:$K$31</formula1>
      <formula2>0</formula2>
    </dataValidation>
  </dataValidations>
  <pageMargins left="0.7" right="0.7" top="0.75" bottom="0.75" header="0.3" footer="0.3"/>
  <pageSetup scale="45"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6"/>
  <sheetViews>
    <sheetView topLeftCell="A148" zoomScale="70" zoomScaleNormal="70" workbookViewId="0">
      <selection activeCell="A2" sqref="A2:H166"/>
    </sheetView>
  </sheetViews>
  <sheetFormatPr defaultRowHeight="15" x14ac:dyDescent="0.25"/>
  <cols>
    <col min="1" max="1" width="4.85546875"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5703125"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59" t="s">
        <v>3</v>
      </c>
      <c r="B3" s="159"/>
      <c r="C3" s="159"/>
      <c r="D3" s="159"/>
      <c r="E3" s="159"/>
      <c r="F3" s="159"/>
      <c r="G3" s="159"/>
      <c r="H3" s="159"/>
    </row>
    <row r="4" spans="1:8" ht="15.75" x14ac:dyDescent="0.25">
      <c r="A4" s="6" t="s">
        <v>4</v>
      </c>
      <c r="B4" s="7" t="s">
        <v>5</v>
      </c>
      <c r="C4" s="7"/>
      <c r="D4" s="8"/>
      <c r="E4" s="177" t="s">
        <v>6</v>
      </c>
      <c r="F4" s="177"/>
      <c r="G4" s="177"/>
      <c r="H4" s="177"/>
    </row>
    <row r="5" spans="1:8" ht="15.75" x14ac:dyDescent="0.25">
      <c r="A5" s="6" t="s">
        <v>7</v>
      </c>
      <c r="B5" s="7" t="s">
        <v>8</v>
      </c>
      <c r="C5" s="7"/>
      <c r="D5" s="9"/>
      <c r="E5" s="177"/>
      <c r="F5" s="177"/>
      <c r="G5" s="177"/>
      <c r="H5" s="177"/>
    </row>
    <row r="6" spans="1:8" ht="15.75" x14ac:dyDescent="0.25">
      <c r="A6" s="6" t="s">
        <v>9</v>
      </c>
      <c r="B6" s="7" t="s">
        <v>10</v>
      </c>
      <c r="C6" s="7"/>
      <c r="D6" s="10" t="s">
        <v>11</v>
      </c>
      <c r="E6" s="177"/>
      <c r="F6" s="177"/>
      <c r="G6" s="177"/>
      <c r="H6" s="177"/>
    </row>
    <row r="7" spans="1:8" ht="15.75" x14ac:dyDescent="0.25">
      <c r="A7" s="178"/>
      <c r="B7" s="178"/>
      <c r="C7" s="178"/>
      <c r="D7" s="178"/>
      <c r="E7" s="11"/>
      <c r="F7" s="11"/>
      <c r="G7" s="11"/>
      <c r="H7" s="11"/>
    </row>
    <row r="8" spans="1:8" ht="15.75" x14ac:dyDescent="0.25">
      <c r="A8" s="159" t="s">
        <v>12</v>
      </c>
      <c r="B8" s="159"/>
      <c r="C8" s="159"/>
      <c r="D8" s="159"/>
      <c r="E8" s="159"/>
      <c r="F8" s="159"/>
      <c r="G8" s="159"/>
      <c r="H8" s="159"/>
    </row>
    <row r="9" spans="1:8" x14ac:dyDescent="0.25">
      <c r="A9" s="12" t="s">
        <v>4</v>
      </c>
      <c r="B9" s="13" t="s">
        <v>13</v>
      </c>
      <c r="C9" s="13"/>
      <c r="D9" s="171" t="s">
        <v>14</v>
      </c>
      <c r="E9" s="171"/>
      <c r="F9" s="171"/>
      <c r="G9" s="171"/>
      <c r="H9" s="171"/>
    </row>
    <row r="10" spans="1:8" x14ac:dyDescent="0.25">
      <c r="A10" s="12" t="s">
        <v>7</v>
      </c>
      <c r="B10" s="13" t="s">
        <v>15</v>
      </c>
      <c r="C10" s="13"/>
      <c r="D10" s="179" t="s">
        <v>184</v>
      </c>
      <c r="E10" s="179"/>
      <c r="F10" s="179"/>
      <c r="G10" s="179"/>
      <c r="H10" s="179"/>
    </row>
    <row r="11" spans="1:8" x14ac:dyDescent="0.25">
      <c r="A11" s="12" t="s">
        <v>9</v>
      </c>
      <c r="B11" s="13" t="s">
        <v>16</v>
      </c>
      <c r="C11" s="13"/>
      <c r="D11" s="179" t="s">
        <v>174</v>
      </c>
      <c r="E11" s="179"/>
      <c r="F11" s="179"/>
      <c r="G11" s="179"/>
      <c r="H11" s="179"/>
    </row>
    <row r="12" spans="1:8" x14ac:dyDescent="0.25">
      <c r="A12" s="12" t="s">
        <v>17</v>
      </c>
      <c r="B12" s="13" t="s">
        <v>18</v>
      </c>
      <c r="C12" s="13"/>
      <c r="D12" s="179">
        <v>12</v>
      </c>
      <c r="E12" s="179"/>
      <c r="F12" s="179"/>
      <c r="G12" s="179"/>
      <c r="H12" s="179"/>
    </row>
    <row r="13" spans="1:8" x14ac:dyDescent="0.25">
      <c r="A13" s="12"/>
      <c r="B13" s="13"/>
      <c r="C13" s="13"/>
      <c r="D13" s="14"/>
      <c r="E13" s="14"/>
      <c r="F13" s="14"/>
      <c r="G13" s="14"/>
      <c r="H13" s="15"/>
    </row>
    <row r="14" spans="1:8" ht="15.75" x14ac:dyDescent="0.25">
      <c r="A14" s="159" t="s">
        <v>19</v>
      </c>
      <c r="B14" s="159"/>
      <c r="C14" s="159"/>
      <c r="D14" s="159"/>
      <c r="E14" s="159"/>
      <c r="F14" s="159"/>
      <c r="G14" s="159"/>
      <c r="H14" s="159"/>
    </row>
    <row r="15" spans="1:8" ht="15.75" x14ac:dyDescent="0.25">
      <c r="A15" s="12"/>
      <c r="B15" s="16" t="s">
        <v>20</v>
      </c>
      <c r="C15" s="16"/>
      <c r="D15" s="17" t="s">
        <v>21</v>
      </c>
      <c r="E15" s="180" t="s">
        <v>22</v>
      </c>
      <c r="F15" s="180"/>
      <c r="G15" s="180"/>
      <c r="H15" s="180"/>
    </row>
    <row r="16" spans="1:8" x14ac:dyDescent="0.25">
      <c r="A16" s="12" t="s">
        <v>4</v>
      </c>
      <c r="B16" s="18" t="s">
        <v>180</v>
      </c>
      <c r="C16" s="19"/>
      <c r="D16" s="20" t="s">
        <v>23</v>
      </c>
      <c r="E16" s="181">
        <v>1</v>
      </c>
      <c r="F16" s="181"/>
      <c r="G16" s="181"/>
      <c r="H16" s="181"/>
    </row>
    <row r="17" spans="1:8" x14ac:dyDescent="0.25">
      <c r="A17" s="12" t="s">
        <v>7</v>
      </c>
      <c r="B17" s="13"/>
      <c r="C17" s="13"/>
      <c r="D17" s="21"/>
      <c r="E17" s="169"/>
      <c r="F17" s="169"/>
      <c r="G17" s="169"/>
      <c r="H17" s="169"/>
    </row>
    <row r="18" spans="1:8" x14ac:dyDescent="0.25">
      <c r="A18" s="12" t="s">
        <v>9</v>
      </c>
      <c r="B18" s="13"/>
      <c r="C18" s="13"/>
      <c r="D18" s="21"/>
      <c r="E18" s="169"/>
      <c r="F18" s="169"/>
      <c r="G18" s="169"/>
      <c r="H18" s="169"/>
    </row>
    <row r="19" spans="1:8" ht="15.75" x14ac:dyDescent="0.25">
      <c r="A19" s="110"/>
      <c r="B19" s="159" t="s">
        <v>24</v>
      </c>
      <c r="C19" s="159"/>
      <c r="D19" s="159"/>
      <c r="E19" s="159"/>
      <c r="F19" s="159"/>
      <c r="G19" s="159"/>
      <c r="H19" s="159"/>
    </row>
    <row r="20" spans="1:8" ht="15.75" x14ac:dyDescent="0.25">
      <c r="A20" s="170" t="s">
        <v>25</v>
      </c>
      <c r="B20" s="170"/>
      <c r="C20" s="170"/>
      <c r="D20" s="170"/>
      <c r="E20" s="170"/>
      <c r="F20" s="170"/>
      <c r="G20" s="170"/>
      <c r="H20" s="170"/>
    </row>
    <row r="21" spans="1:8" x14ac:dyDescent="0.25">
      <c r="A21" s="12">
        <v>1</v>
      </c>
      <c r="B21" s="13" t="s">
        <v>20</v>
      </c>
      <c r="C21" s="13"/>
      <c r="D21" s="171" t="s">
        <v>181</v>
      </c>
      <c r="E21" s="171"/>
      <c r="F21" s="171"/>
      <c r="G21" s="171"/>
      <c r="H21" s="171"/>
    </row>
    <row r="22" spans="1:8" x14ac:dyDescent="0.25">
      <c r="A22" s="12">
        <v>2</v>
      </c>
      <c r="B22" s="13" t="s">
        <v>26</v>
      </c>
      <c r="C22" s="13"/>
      <c r="D22" s="172" t="s">
        <v>176</v>
      </c>
      <c r="E22" s="172"/>
      <c r="F22" s="172"/>
      <c r="G22" s="172"/>
      <c r="H22" s="172"/>
    </row>
    <row r="23" spans="1:8" x14ac:dyDescent="0.25">
      <c r="A23" s="12">
        <v>3</v>
      </c>
      <c r="B23" s="13" t="s">
        <v>27</v>
      </c>
      <c r="C23" s="13"/>
      <c r="D23" s="22">
        <v>1134.1099999999999</v>
      </c>
      <c r="E23" s="23"/>
      <c r="F23" s="23"/>
      <c r="G23" s="23"/>
      <c r="H23" s="23"/>
    </row>
    <row r="24" spans="1:8" ht="30" x14ac:dyDescent="0.25">
      <c r="A24" s="1">
        <v>4</v>
      </c>
      <c r="B24" s="24" t="s">
        <v>28</v>
      </c>
      <c r="C24" s="24"/>
      <c r="D24" s="173" t="s">
        <v>170</v>
      </c>
      <c r="E24" s="173"/>
      <c r="F24" s="173"/>
      <c r="G24" s="173"/>
      <c r="H24" s="173"/>
    </row>
    <row r="25" spans="1:8" x14ac:dyDescent="0.25">
      <c r="A25" s="1">
        <v>5</v>
      </c>
      <c r="B25" s="25" t="s">
        <v>29</v>
      </c>
      <c r="C25" s="25"/>
      <c r="D25" s="174" t="s">
        <v>171</v>
      </c>
      <c r="E25" s="174"/>
      <c r="F25" s="174"/>
      <c r="G25" s="174"/>
      <c r="H25" s="174"/>
    </row>
    <row r="26" spans="1:8" ht="15.75" x14ac:dyDescent="0.25">
      <c r="A26" s="26">
        <v>1</v>
      </c>
      <c r="B26" s="157" t="s">
        <v>30</v>
      </c>
      <c r="C26" s="157"/>
      <c r="D26" s="157"/>
      <c r="E26" s="157"/>
      <c r="F26" s="157"/>
      <c r="G26" s="157"/>
      <c r="H26" s="157"/>
    </row>
    <row r="27" spans="1:8" ht="15.75" x14ac:dyDescent="0.25">
      <c r="A27" s="1" t="s">
        <v>4</v>
      </c>
      <c r="B27" s="27" t="s">
        <v>31</v>
      </c>
      <c r="C27" s="27"/>
      <c r="D27" s="27"/>
      <c r="G27" s="28"/>
      <c r="H27" s="29">
        <v>1134.1099999999999</v>
      </c>
    </row>
    <row r="28" spans="1:8" ht="15.75" x14ac:dyDescent="0.25">
      <c r="A28" s="1" t="s">
        <v>7</v>
      </c>
      <c r="B28" s="6" t="s">
        <v>32</v>
      </c>
      <c r="C28" s="6"/>
      <c r="D28" s="30"/>
      <c r="E28" s="31">
        <v>0</v>
      </c>
      <c r="H28" s="32"/>
    </row>
    <row r="29" spans="1:8" ht="15.75" x14ac:dyDescent="0.25">
      <c r="A29" s="1" t="s">
        <v>9</v>
      </c>
      <c r="B29" s="6" t="s">
        <v>34</v>
      </c>
      <c r="C29" s="6"/>
      <c r="D29" s="33" t="s">
        <v>35</v>
      </c>
      <c r="E29" s="34" t="s">
        <v>36</v>
      </c>
      <c r="F29" s="33" t="s">
        <v>37</v>
      </c>
      <c r="G29" s="35"/>
      <c r="H29" s="32"/>
    </row>
    <row r="30" spans="1:8" ht="15.75" x14ac:dyDescent="0.25">
      <c r="A30" s="1" t="s">
        <v>17</v>
      </c>
      <c r="B30" s="6" t="s">
        <v>167</v>
      </c>
      <c r="C30" s="6"/>
      <c r="D30" s="33"/>
      <c r="E30" s="34"/>
      <c r="F30" s="33"/>
      <c r="G30" s="35"/>
      <c r="H30" s="32"/>
    </row>
    <row r="31" spans="1:8" ht="15.75" x14ac:dyDescent="0.25">
      <c r="A31" s="1" t="s">
        <v>40</v>
      </c>
      <c r="B31" s="6" t="s">
        <v>38</v>
      </c>
      <c r="C31" s="6"/>
      <c r="D31" s="30" t="s">
        <v>39</v>
      </c>
      <c r="E31" s="36">
        <v>0</v>
      </c>
      <c r="F31" s="37"/>
      <c r="G31" s="27"/>
      <c r="H31" s="38"/>
    </row>
    <row r="32" spans="1:8"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5" t="s">
        <v>46</v>
      </c>
      <c r="C39" s="175"/>
      <c r="D39" s="175"/>
      <c r="E39" s="175"/>
      <c r="F39" s="175"/>
      <c r="G39" s="175"/>
      <c r="H39" s="175"/>
    </row>
    <row r="40" spans="1:9" ht="15.75" x14ac:dyDescent="0.25">
      <c r="A40" s="124" t="s">
        <v>47</v>
      </c>
      <c r="B40" s="176" t="s">
        <v>48</v>
      </c>
      <c r="C40" s="176"/>
      <c r="D40" s="176"/>
      <c r="E40" s="176"/>
      <c r="F40" s="176"/>
      <c r="G40" s="176"/>
      <c r="H40" s="176"/>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59" t="s">
        <v>53</v>
      </c>
      <c r="C45" s="159"/>
      <c r="D45" s="159"/>
      <c r="E45" s="159"/>
      <c r="F45" s="159"/>
      <c r="G45" s="159"/>
      <c r="H45" s="159"/>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68" t="s">
        <v>56</v>
      </c>
      <c r="E47" s="168"/>
      <c r="F47" s="28"/>
      <c r="G47" s="52">
        <v>1.4999999999999999E-2</v>
      </c>
      <c r="H47" s="28">
        <f>SUM($H$38*G47)</f>
        <v>17.011649999999999</v>
      </c>
      <c r="I47" s="115"/>
    </row>
    <row r="48" spans="1:9" ht="15.75" x14ac:dyDescent="0.25">
      <c r="A48" s="1" t="s">
        <v>9</v>
      </c>
      <c r="B48" s="51" t="s">
        <v>57</v>
      </c>
      <c r="C48" s="51"/>
      <c r="D48" s="168"/>
      <c r="E48" s="168"/>
      <c r="F48" s="28"/>
      <c r="G48" s="52">
        <v>0.01</v>
      </c>
      <c r="H48" s="28">
        <f t="shared" ref="H48" si="0">SUM($H$38*G48)</f>
        <v>11.341099999999999</v>
      </c>
    </row>
    <row r="49" spans="1:13" ht="15.75" x14ac:dyDescent="0.25">
      <c r="A49" s="1" t="s">
        <v>17</v>
      </c>
      <c r="B49" s="51" t="s">
        <v>58</v>
      </c>
      <c r="C49" s="51"/>
      <c r="D49" s="27"/>
      <c r="E49" s="27"/>
      <c r="F49" s="28"/>
      <c r="G49" s="52">
        <v>2E-3</v>
      </c>
      <c r="H49" s="28">
        <f>SUM($H$38*G49)</f>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SUM($H$38*G51)</f>
        <v>90.728799999999993</v>
      </c>
    </row>
    <row r="52" spans="1:13" ht="15.75" x14ac:dyDescent="0.25">
      <c r="A52" s="127" t="s">
        <v>61</v>
      </c>
      <c r="B52" s="128" t="s">
        <v>62</v>
      </c>
      <c r="C52" s="128"/>
      <c r="D52" s="129"/>
      <c r="E52" s="129"/>
      <c r="F52" s="129"/>
      <c r="G52" s="130">
        <v>0.03</v>
      </c>
      <c r="H52" s="131">
        <f>SUM($H$38*G52)</f>
        <v>34.023299999999999</v>
      </c>
    </row>
    <row r="53" spans="1:13" ht="15.75" x14ac:dyDescent="0.25">
      <c r="A53" s="1" t="s">
        <v>43</v>
      </c>
      <c r="B53" s="51" t="s">
        <v>63</v>
      </c>
      <c r="C53" s="51"/>
      <c r="D53" s="27"/>
      <c r="E53" s="27"/>
      <c r="F53" s="28"/>
      <c r="G53" s="52">
        <v>6.0000000000000001E-3</v>
      </c>
      <c r="H53" s="28">
        <f>SUM($H$38*G53)</f>
        <v>6.8046599999999993</v>
      </c>
      <c r="I53" s="121"/>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59" t="s">
        <v>65</v>
      </c>
      <c r="C55" s="159"/>
      <c r="D55" s="159"/>
      <c r="E55" s="159"/>
      <c r="F55" s="159"/>
      <c r="G55" s="159"/>
      <c r="H55" s="159"/>
    </row>
    <row r="56" spans="1:13" ht="15.75" x14ac:dyDescent="0.25">
      <c r="A56" s="6" t="s">
        <v>66</v>
      </c>
      <c r="B56" s="59"/>
      <c r="C56" s="59"/>
      <c r="D56" s="60" t="s">
        <v>67</v>
      </c>
      <c r="E56" s="60" t="s">
        <v>68</v>
      </c>
      <c r="F56" s="60" t="s">
        <v>69</v>
      </c>
      <c r="G56" s="60" t="s">
        <v>70</v>
      </c>
      <c r="H56" s="6"/>
    </row>
    <row r="57" spans="1:13" ht="15.75" x14ac:dyDescent="0.25">
      <c r="A57" s="160" t="s">
        <v>4</v>
      </c>
      <c r="B57" s="6" t="s">
        <v>71</v>
      </c>
      <c r="C57" s="6"/>
      <c r="D57" s="161"/>
      <c r="E57" s="162"/>
      <c r="F57" s="163"/>
      <c r="G57" s="164"/>
      <c r="H57" s="35">
        <f>F57*E57*D57</f>
        <v>0</v>
      </c>
    </row>
    <row r="58" spans="1:13" ht="15.75" x14ac:dyDescent="0.25">
      <c r="A58" s="160"/>
      <c r="B58" s="6" t="s">
        <v>72</v>
      </c>
      <c r="C58" s="6"/>
      <c r="D58" s="161"/>
      <c r="E58" s="161"/>
      <c r="F58" s="161"/>
      <c r="G58" s="161"/>
      <c r="H58" s="35">
        <f>H27*G57</f>
        <v>0</v>
      </c>
    </row>
    <row r="59" spans="1:13" ht="15.75" x14ac:dyDescent="0.25">
      <c r="A59" s="160"/>
      <c r="B59" s="8" t="s">
        <v>73</v>
      </c>
      <c r="C59" s="8"/>
      <c r="D59" s="8"/>
      <c r="E59" s="27"/>
      <c r="F59" s="27"/>
      <c r="G59" s="61"/>
      <c r="H59" s="35">
        <f>H57-H58</f>
        <v>0</v>
      </c>
    </row>
    <row r="60" spans="1:13" ht="15.75" x14ac:dyDescent="0.25">
      <c r="A60" s="160" t="s">
        <v>7</v>
      </c>
      <c r="B60" s="6" t="s">
        <v>74</v>
      </c>
      <c r="C60" s="6"/>
      <c r="D60" s="161">
        <v>1</v>
      </c>
      <c r="E60" s="162">
        <v>1</v>
      </c>
      <c r="F60" s="163">
        <v>0</v>
      </c>
      <c r="G60" s="164">
        <v>0.2</v>
      </c>
      <c r="H60" s="35">
        <f>F60*E60*D60</f>
        <v>0</v>
      </c>
    </row>
    <row r="61" spans="1:13" ht="15.75" x14ac:dyDescent="0.25">
      <c r="A61" s="160"/>
      <c r="B61" s="6" t="s">
        <v>72</v>
      </c>
      <c r="C61" s="6"/>
      <c r="D61" s="161"/>
      <c r="E61" s="161"/>
      <c r="F61" s="161"/>
      <c r="G61" s="161"/>
      <c r="H61" s="35">
        <f>H60*G60</f>
        <v>0</v>
      </c>
    </row>
    <row r="62" spans="1:13" ht="15.75" x14ac:dyDescent="0.25">
      <c r="A62" s="160"/>
      <c r="B62" s="165" t="s">
        <v>75</v>
      </c>
      <c r="C62" s="165"/>
      <c r="D62" s="165"/>
      <c r="E62" s="165"/>
      <c r="F62" s="13"/>
      <c r="G62" s="13"/>
      <c r="H62" s="35">
        <f>H60-H61</f>
        <v>0</v>
      </c>
    </row>
    <row r="63" spans="1:13" ht="15.75" x14ac:dyDescent="0.25">
      <c r="A63" s="62" t="s">
        <v>9</v>
      </c>
      <c r="B63" s="165" t="s">
        <v>76</v>
      </c>
      <c r="C63" s="165"/>
      <c r="D63" s="165"/>
      <c r="E63" s="165"/>
      <c r="F63" s="13"/>
      <c r="G63" s="13"/>
      <c r="H63" s="35">
        <v>0</v>
      </c>
    </row>
    <row r="64" spans="1:13" ht="15.75" x14ac:dyDescent="0.25">
      <c r="A64" s="62" t="s">
        <v>17</v>
      </c>
      <c r="B64" s="117" t="s">
        <v>177</v>
      </c>
      <c r="C64" s="117"/>
      <c r="D64" s="117"/>
      <c r="E64" s="117" t="s">
        <v>163</v>
      </c>
      <c r="F64" s="13"/>
      <c r="G64" s="13"/>
      <c r="H64" s="35">
        <v>100</v>
      </c>
      <c r="J64" s="125"/>
      <c r="K64" s="13"/>
      <c r="L64" s="13"/>
      <c r="M64" s="35"/>
    </row>
    <row r="65" spans="1:13" ht="15.75" x14ac:dyDescent="0.25">
      <c r="A65" s="62" t="s">
        <v>40</v>
      </c>
      <c r="B65" s="116" t="s">
        <v>219</v>
      </c>
      <c r="C65" s="117"/>
      <c r="D65" s="117"/>
      <c r="E65" s="117"/>
      <c r="F65" s="13"/>
      <c r="G65" s="13"/>
      <c r="H65" s="35">
        <v>3.53</v>
      </c>
      <c r="J65" s="147"/>
      <c r="K65" s="13"/>
      <c r="L65" s="13"/>
      <c r="M65" s="35"/>
    </row>
    <row r="66" spans="1:13" ht="15.75" x14ac:dyDescent="0.25">
      <c r="A66" s="62" t="s">
        <v>42</v>
      </c>
      <c r="B66" s="116" t="s">
        <v>78</v>
      </c>
      <c r="C66" s="116"/>
      <c r="D66" s="116"/>
      <c r="E66" s="118">
        <v>0</v>
      </c>
      <c r="H66" s="35">
        <f>(1/12*(H27+H28+H30))*E66</f>
        <v>0</v>
      </c>
    </row>
    <row r="67" spans="1:13" ht="15.75" x14ac:dyDescent="0.25">
      <c r="A67" s="63"/>
      <c r="B67" s="166" t="s">
        <v>45</v>
      </c>
      <c r="C67" s="166"/>
      <c r="D67" s="166"/>
      <c r="E67" s="166"/>
      <c r="F67" s="64"/>
      <c r="G67" s="64"/>
      <c r="H67" s="65">
        <f>H59+H62+H63+H64+H66+H65</f>
        <v>103.53</v>
      </c>
    </row>
    <row r="68" spans="1:13" ht="15.75" x14ac:dyDescent="0.25">
      <c r="A68" s="159" t="s">
        <v>79</v>
      </c>
      <c r="B68" s="159"/>
      <c r="C68" s="159"/>
      <c r="D68" s="159"/>
      <c r="E68" s="159"/>
      <c r="F68" s="159"/>
      <c r="G68" s="159"/>
      <c r="H68" s="159"/>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157" t="s">
        <v>83</v>
      </c>
      <c r="C73" s="157"/>
      <c r="D73" s="157"/>
      <c r="E73" s="157"/>
      <c r="F73" s="157"/>
      <c r="G73" s="157"/>
      <c r="H73" s="157"/>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221</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7" t="s">
        <v>90</v>
      </c>
      <c r="C81" s="167"/>
      <c r="D81" s="167"/>
      <c r="E81" s="167"/>
      <c r="F81" s="167"/>
      <c r="G81" s="167"/>
      <c r="H81" s="167"/>
    </row>
    <row r="82" spans="1:9" ht="15.75" x14ac:dyDescent="0.25">
      <c r="A82" s="75" t="s">
        <v>91</v>
      </c>
      <c r="B82" s="159" t="s">
        <v>232</v>
      </c>
      <c r="C82" s="159"/>
      <c r="D82" s="159"/>
      <c r="E82" s="159"/>
      <c r="F82" s="159"/>
      <c r="G82" s="159"/>
      <c r="H82" s="159"/>
    </row>
    <row r="83" spans="1:9" ht="15.75" x14ac:dyDescent="0.25">
      <c r="A83" s="12" t="s">
        <v>4</v>
      </c>
      <c r="B83" s="51" t="s">
        <v>222</v>
      </c>
      <c r="C83" s="51"/>
      <c r="D83" s="53"/>
      <c r="E83" s="53"/>
      <c r="F83" s="53"/>
      <c r="G83" s="45">
        <f>(G41+G42)/12</f>
        <v>1.7024999999999998E-2</v>
      </c>
      <c r="H83" s="28"/>
    </row>
    <row r="84" spans="1:9" ht="15.75" x14ac:dyDescent="0.25">
      <c r="A84" s="123" t="s">
        <v>7</v>
      </c>
      <c r="B84" s="51" t="s">
        <v>223</v>
      </c>
      <c r="C84" s="158" t="s">
        <v>95</v>
      </c>
      <c r="D84" s="76">
        <v>1</v>
      </c>
      <c r="E84" s="158" t="s">
        <v>96</v>
      </c>
      <c r="F84" s="77">
        <v>1</v>
      </c>
      <c r="G84" s="45">
        <f t="shared" ref="G84:G89" si="1">D84/360*F84</f>
        <v>2.7777777777777779E-3</v>
      </c>
      <c r="H84" s="28">
        <f>SUM(H$38*G84)</f>
        <v>3.1503055555555552</v>
      </c>
    </row>
    <row r="85" spans="1:9" ht="15.75" x14ac:dyDescent="0.25">
      <c r="A85" s="12" t="s">
        <v>9</v>
      </c>
      <c r="B85" s="51" t="s">
        <v>224</v>
      </c>
      <c r="C85" s="158"/>
      <c r="D85" s="76">
        <v>20</v>
      </c>
      <c r="E85" s="158"/>
      <c r="F85" s="77">
        <v>1.4999999999999999E-2</v>
      </c>
      <c r="G85" s="45">
        <f t="shared" si="1"/>
        <v>8.3333333333333328E-4</v>
      </c>
      <c r="H85" s="28">
        <f>SUM(H$38*G85)</f>
        <v>0.94509166666666655</v>
      </c>
    </row>
    <row r="86" spans="1:9" ht="15.75" x14ac:dyDescent="0.25">
      <c r="A86" s="12" t="s">
        <v>17</v>
      </c>
      <c r="B86" s="51" t="s">
        <v>225</v>
      </c>
      <c r="C86" s="158"/>
      <c r="D86" s="76">
        <v>15</v>
      </c>
      <c r="E86" s="158"/>
      <c r="F86" s="78">
        <v>1.3299999999999999E-2</v>
      </c>
      <c r="G86" s="45">
        <f t="shared" si="1"/>
        <v>5.5416666666666657E-4</v>
      </c>
      <c r="H86" s="28">
        <f>SUM(H$38*G86)</f>
        <v>0.62848595833333321</v>
      </c>
    </row>
    <row r="87" spans="1:9" ht="15.75" x14ac:dyDescent="0.25">
      <c r="A87" s="12" t="s">
        <v>40</v>
      </c>
      <c r="B87" s="51" t="s">
        <v>226</v>
      </c>
      <c r="C87" s="158"/>
      <c r="D87" s="76">
        <v>180</v>
      </c>
      <c r="E87" s="158"/>
      <c r="F87" s="77">
        <v>1.8599999999999998E-2</v>
      </c>
      <c r="G87" s="45">
        <f t="shared" si="1"/>
        <v>9.2999999999999992E-3</v>
      </c>
      <c r="H87" s="28">
        <f>SUM(H$38*G87)</f>
        <v>10.547222999999999</v>
      </c>
    </row>
    <row r="88" spans="1:9" ht="15.75" x14ac:dyDescent="0.25">
      <c r="A88" s="12" t="s">
        <v>42</v>
      </c>
      <c r="B88" s="51" t="s">
        <v>227</v>
      </c>
      <c r="C88" s="158"/>
      <c r="D88" s="79">
        <v>5</v>
      </c>
      <c r="E88" s="158"/>
      <c r="F88" s="80">
        <v>1</v>
      </c>
      <c r="G88" s="45">
        <f t="shared" si="1"/>
        <v>1.3888888888888888E-2</v>
      </c>
      <c r="H88" s="81">
        <f>SUM(H$38*G88)</f>
        <v>15.751527777777776</v>
      </c>
    </row>
    <row r="89" spans="1:9" ht="15.75" x14ac:dyDescent="0.25">
      <c r="A89" s="12" t="s">
        <v>61</v>
      </c>
      <c r="B89" s="51" t="s">
        <v>101</v>
      </c>
      <c r="C89" s="158"/>
      <c r="D89" s="79"/>
      <c r="E89" s="158"/>
      <c r="F89" s="82"/>
      <c r="G89" s="45">
        <f t="shared" si="1"/>
        <v>0</v>
      </c>
      <c r="H89" s="81"/>
    </row>
    <row r="90" spans="1:9" ht="15.75" x14ac:dyDescent="0.25">
      <c r="A90" s="19"/>
      <c r="B90" s="6" t="s">
        <v>102</v>
      </c>
      <c r="C90" s="6"/>
      <c r="D90" s="27"/>
      <c r="E90" s="27"/>
      <c r="F90" s="28"/>
      <c r="G90" s="45">
        <f>SUM(G83:G89)</f>
        <v>4.4379166666666664E-2</v>
      </c>
      <c r="H90" s="28">
        <f>SUM(H83:H89)</f>
        <v>31.02263395833333</v>
      </c>
      <c r="I90" s="115"/>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59" t="s">
        <v>228</v>
      </c>
      <c r="C93" s="159"/>
      <c r="D93" s="159"/>
      <c r="E93" s="159"/>
      <c r="F93" s="159"/>
      <c r="G93" s="159"/>
      <c r="H93" s="159"/>
    </row>
    <row r="94" spans="1:9" ht="15.75" x14ac:dyDescent="0.25">
      <c r="A94" s="12" t="s">
        <v>4</v>
      </c>
      <c r="B94" s="51" t="s">
        <v>230</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59" t="s">
        <v>108</v>
      </c>
      <c r="B97" s="159"/>
      <c r="C97" s="159"/>
      <c r="D97" s="159"/>
      <c r="E97" s="159"/>
      <c r="F97" s="159"/>
      <c r="G97" s="159"/>
      <c r="H97" s="159"/>
    </row>
    <row r="98" spans="1:10" ht="15.75" x14ac:dyDescent="0.25">
      <c r="A98" s="12" t="s">
        <v>91</v>
      </c>
      <c r="B98" s="51" t="s">
        <v>231</v>
      </c>
      <c r="C98" s="51"/>
      <c r="D98" s="53"/>
      <c r="E98" s="53"/>
      <c r="F98" s="53"/>
      <c r="G98" s="45">
        <f>G92</f>
        <v>6.0710699999999999E-2</v>
      </c>
      <c r="H98" s="28">
        <f>H92</f>
        <v>42.438963254999997</v>
      </c>
    </row>
    <row r="99" spans="1:10" ht="15.75" x14ac:dyDescent="0.25">
      <c r="A99" s="12" t="s">
        <v>104</v>
      </c>
      <c r="B99" s="51" t="s">
        <v>229</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59" t="s">
        <v>110</v>
      </c>
      <c r="C101" s="159"/>
      <c r="D101" s="159"/>
      <c r="E101" s="159"/>
      <c r="F101" s="159"/>
      <c r="G101" s="159"/>
      <c r="H101" s="159"/>
    </row>
    <row r="102" spans="1:10" ht="15.75" x14ac:dyDescent="0.25">
      <c r="A102" s="12" t="s">
        <v>4</v>
      </c>
      <c r="B102" s="13" t="s">
        <v>111</v>
      </c>
      <c r="C102" s="13"/>
      <c r="D102" s="84"/>
      <c r="E102" s="27"/>
      <c r="F102" s="85"/>
      <c r="G102" s="85"/>
      <c r="H102" s="85">
        <v>34.33</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385.13</v>
      </c>
    </row>
    <row r="105" spans="1:10" ht="15.75" x14ac:dyDescent="0.25">
      <c r="A105" s="12" t="s">
        <v>17</v>
      </c>
      <c r="B105" s="13" t="s">
        <v>164</v>
      </c>
      <c r="C105" s="13"/>
      <c r="D105" s="84"/>
      <c r="E105" s="27"/>
      <c r="F105" s="85"/>
      <c r="G105" s="85"/>
      <c r="H105" s="85">
        <v>107.9</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527.36</v>
      </c>
    </row>
    <row r="108" spans="1:10" ht="15.75" x14ac:dyDescent="0.25">
      <c r="A108" s="83">
        <v>6</v>
      </c>
      <c r="B108" s="159" t="s">
        <v>114</v>
      </c>
      <c r="C108" s="159"/>
      <c r="D108" s="159"/>
      <c r="E108" s="159"/>
      <c r="F108" s="159"/>
      <c r="G108" s="159"/>
      <c r="H108" s="159"/>
    </row>
    <row r="109" spans="1:10" ht="15.75" x14ac:dyDescent="0.25">
      <c r="A109" s="86" t="s">
        <v>4</v>
      </c>
      <c r="B109" s="27"/>
      <c r="C109" s="27"/>
      <c r="D109" s="27"/>
      <c r="E109" s="27"/>
      <c r="F109" s="27" t="s">
        <v>115</v>
      </c>
      <c r="G109" s="52">
        <v>0.06</v>
      </c>
      <c r="H109" s="28">
        <f>G109*H124</f>
        <v>158.02204037946001</v>
      </c>
    </row>
    <row r="110" spans="1:10" ht="15.75" x14ac:dyDescent="0.25">
      <c r="A110" s="86" t="s">
        <v>7</v>
      </c>
      <c r="B110" s="27"/>
      <c r="C110" s="27"/>
      <c r="D110" s="27"/>
      <c r="E110" s="27"/>
      <c r="F110" s="12" t="s">
        <v>116</v>
      </c>
      <c r="G110" s="52">
        <v>6.7900000000000002E-2</v>
      </c>
      <c r="H110" s="28">
        <f>SUM(H109+H124)*$G$110</f>
        <v>189.55797223785427</v>
      </c>
    </row>
    <row r="111" spans="1:10" ht="15.75" x14ac:dyDescent="0.25">
      <c r="A111" s="86" t="s">
        <v>9</v>
      </c>
      <c r="B111" s="27"/>
      <c r="C111" s="27"/>
      <c r="D111" s="27"/>
      <c r="E111" s="27"/>
      <c r="F111" s="12" t="s">
        <v>117</v>
      </c>
      <c r="G111" s="87">
        <f>SUM(G112:G116)</f>
        <v>8.6499999999999994E-2</v>
      </c>
      <c r="H111" s="28">
        <f>H113+H114+H116</f>
        <v>282.29970367281794</v>
      </c>
    </row>
    <row r="112" spans="1:10" ht="15.75" x14ac:dyDescent="0.25">
      <c r="A112" s="86" t="s">
        <v>118</v>
      </c>
      <c r="B112" s="27"/>
      <c r="C112" s="27"/>
      <c r="D112" s="27"/>
      <c r="E112" s="27"/>
      <c r="F112" s="88" t="s">
        <v>119</v>
      </c>
      <c r="G112" s="45">
        <v>0</v>
      </c>
      <c r="H112" s="28"/>
      <c r="J112" s="120"/>
    </row>
    <row r="113" spans="1:10" ht="15.75" x14ac:dyDescent="0.25">
      <c r="A113" s="86" t="s">
        <v>120</v>
      </c>
      <c r="B113" s="27"/>
      <c r="C113" s="27"/>
      <c r="D113" s="27"/>
      <c r="E113" s="27"/>
      <c r="F113" s="88" t="s">
        <v>121</v>
      </c>
      <c r="G113" s="52">
        <v>6.4999999999999997E-3</v>
      </c>
      <c r="H113" s="28">
        <f>((H109+H110+H124)/0.9135)*G113</f>
        <v>21.213272530327362</v>
      </c>
      <c r="J113" s="155"/>
    </row>
    <row r="114" spans="1:10" ht="15.75" x14ac:dyDescent="0.25">
      <c r="A114" s="86" t="s">
        <v>122</v>
      </c>
      <c r="B114" s="27"/>
      <c r="C114" s="27"/>
      <c r="D114" s="27"/>
      <c r="E114" s="27"/>
      <c r="F114" s="88" t="s">
        <v>123</v>
      </c>
      <c r="G114" s="52">
        <v>0.03</v>
      </c>
      <c r="H114" s="28">
        <f>((H109+H110+H124)/0.9135)*G114</f>
        <v>97.907411678433974</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163.17901946405664</v>
      </c>
    </row>
    <row r="117" spans="1:10" ht="15.75" x14ac:dyDescent="0.25">
      <c r="A117" s="73"/>
      <c r="B117" s="55" t="s">
        <v>45</v>
      </c>
      <c r="C117" s="55"/>
      <c r="D117" s="41"/>
      <c r="E117" s="41"/>
      <c r="F117" s="74"/>
      <c r="G117" s="57">
        <f>G111+G110+G109</f>
        <v>0.21439999999999998</v>
      </c>
      <c r="H117" s="58">
        <f>SUM(H109:H111)</f>
        <v>629.87971629013225</v>
      </c>
    </row>
    <row r="118" spans="1:10" ht="15.75" x14ac:dyDescent="0.25">
      <c r="A118" s="89"/>
      <c r="B118" s="157" t="s">
        <v>128</v>
      </c>
      <c r="C118" s="157"/>
      <c r="D118" s="157"/>
      <c r="E118" s="157"/>
      <c r="F118" s="157"/>
      <c r="G118" s="157"/>
      <c r="H118" s="157"/>
    </row>
    <row r="119" spans="1:10" ht="15.75" x14ac:dyDescent="0.25">
      <c r="A119" s="90" t="s">
        <v>4</v>
      </c>
      <c r="B119" s="27" t="s">
        <v>30</v>
      </c>
      <c r="C119" s="27"/>
      <c r="D119" s="27"/>
      <c r="E119" s="27"/>
      <c r="F119" s="28"/>
      <c r="G119" s="45">
        <f>SUM(H119/H$126)</f>
        <v>0.34750484582051611</v>
      </c>
      <c r="H119" s="28">
        <f>SUM(H38)</f>
        <v>1134.1099999999999</v>
      </c>
    </row>
    <row r="120" spans="1:10" ht="15.75" x14ac:dyDescent="0.25">
      <c r="A120" s="90" t="s">
        <v>7</v>
      </c>
      <c r="B120" s="27" t="s">
        <v>129</v>
      </c>
      <c r="C120" s="27"/>
      <c r="D120" s="27"/>
      <c r="E120" s="27"/>
      <c r="F120" s="28"/>
      <c r="G120" s="45">
        <f>SUM(H120/H$126)</f>
        <v>0.25672609978164257</v>
      </c>
      <c r="H120" s="28">
        <f>H72</f>
        <v>837.84626466400005</v>
      </c>
    </row>
    <row r="121" spans="1:10" ht="15.75" x14ac:dyDescent="0.25">
      <c r="A121" s="90" t="s">
        <v>9</v>
      </c>
      <c r="B121" s="27" t="s">
        <v>130</v>
      </c>
      <c r="C121" s="27"/>
      <c r="D121" s="27"/>
      <c r="E121" s="27"/>
      <c r="F121" s="28"/>
      <c r="G121" s="45">
        <f>SUM(H121/H$126)</f>
        <v>2.817318224303118E-2</v>
      </c>
      <c r="H121" s="28">
        <f>H80</f>
        <v>91.945445071999998</v>
      </c>
    </row>
    <row r="122" spans="1:10" ht="15.75" x14ac:dyDescent="0.25">
      <c r="A122" s="90" t="s">
        <v>17</v>
      </c>
      <c r="B122" s="27" t="s">
        <v>131</v>
      </c>
      <c r="C122" s="27"/>
      <c r="D122" s="27"/>
      <c r="E122" s="27"/>
      <c r="F122" s="28"/>
      <c r="G122" s="45">
        <f>SUM(H122/H$126)</f>
        <v>1.3003805083026622E-2</v>
      </c>
      <c r="H122" s="28">
        <f>H100</f>
        <v>42.438963254999997</v>
      </c>
    </row>
    <row r="123" spans="1:10" ht="15.75" x14ac:dyDescent="0.25">
      <c r="A123" s="90" t="s">
        <v>40</v>
      </c>
      <c r="B123" s="27" t="s">
        <v>110</v>
      </c>
      <c r="C123" s="27"/>
      <c r="D123" s="27"/>
      <c r="E123" s="27"/>
      <c r="F123" s="28"/>
      <c r="G123" s="45">
        <f>H123/H126</f>
        <v>0.16158940093280844</v>
      </c>
      <c r="H123" s="28">
        <f>H107</f>
        <v>527.36</v>
      </c>
    </row>
    <row r="124" spans="1:10" ht="15.75" x14ac:dyDescent="0.25">
      <c r="A124" s="90"/>
      <c r="B124" s="27" t="s">
        <v>132</v>
      </c>
      <c r="C124" s="27"/>
      <c r="D124" s="27"/>
      <c r="E124" s="27"/>
      <c r="F124" s="28"/>
      <c r="G124" s="45">
        <f>SUM(G119:G123)</f>
        <v>0.80699733386102501</v>
      </c>
      <c r="H124" s="28">
        <f>SUM(H119:H123)</f>
        <v>2633.7006729910004</v>
      </c>
    </row>
    <row r="125" spans="1:10" ht="15.75" x14ac:dyDescent="0.25">
      <c r="A125" s="90" t="s">
        <v>40</v>
      </c>
      <c r="B125" s="27" t="s">
        <v>133</v>
      </c>
      <c r="C125" s="27"/>
      <c r="D125" s="27"/>
      <c r="E125" s="27"/>
      <c r="F125" s="28"/>
      <c r="G125" s="45">
        <f>SUM(H125/H$126)</f>
        <v>0.1930026661389749</v>
      </c>
      <c r="H125" s="28">
        <f>H117</f>
        <v>629.87971629013225</v>
      </c>
      <c r="I125" s="115"/>
    </row>
    <row r="126" spans="1:10" ht="15.75" x14ac:dyDescent="0.25">
      <c r="A126" s="55"/>
      <c r="B126" s="55" t="s">
        <v>134</v>
      </c>
      <c r="C126" s="55"/>
      <c r="D126" s="55"/>
      <c r="E126" s="55"/>
      <c r="F126" s="55"/>
      <c r="G126" s="55">
        <f>SUM(G124+G125)</f>
        <v>0.99999999999999989</v>
      </c>
      <c r="H126" s="91">
        <f>H125+H124</f>
        <v>3263.5803892811327</v>
      </c>
      <c r="I126" s="115"/>
    </row>
    <row r="127" spans="1:10" ht="15.75" x14ac:dyDescent="0.25">
      <c r="A127" s="92"/>
      <c r="B127" s="157" t="s">
        <v>135</v>
      </c>
      <c r="C127" s="157"/>
      <c r="D127" s="157"/>
      <c r="E127" s="157"/>
      <c r="F127" s="157"/>
      <c r="G127" s="157"/>
      <c r="H127" s="157"/>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3263.5803892811327</v>
      </c>
      <c r="E130" s="100">
        <v>3</v>
      </c>
      <c r="F130" s="99">
        <f>D130*E130</f>
        <v>9790.7411678433982</v>
      </c>
      <c r="G130" s="101">
        <v>3</v>
      </c>
      <c r="H130" s="28">
        <f>E130*D130</f>
        <v>9790.7411678433982</v>
      </c>
    </row>
    <row r="131" spans="1:8" ht="15.75" x14ac:dyDescent="0.25">
      <c r="A131" s="27"/>
      <c r="B131" s="102" t="s">
        <v>147</v>
      </c>
      <c r="C131" s="102"/>
      <c r="D131" s="103"/>
      <c r="E131" s="103"/>
      <c r="F131" s="103"/>
      <c r="G131" s="103"/>
      <c r="H131" s="104">
        <f>SUM(H130)</f>
        <v>9790.7411678433982</v>
      </c>
    </row>
    <row r="132" spans="1:8" ht="15.75" x14ac:dyDescent="0.25">
      <c r="A132" s="27"/>
      <c r="B132" s="16"/>
      <c r="C132" s="16"/>
      <c r="D132" s="105"/>
      <c r="E132" s="16"/>
      <c r="F132" s="16"/>
      <c r="G132" s="16"/>
      <c r="H132" s="16"/>
    </row>
    <row r="133" spans="1:8" ht="15.75" x14ac:dyDescent="0.25">
      <c r="A133" s="83"/>
      <c r="B133" s="157" t="s">
        <v>148</v>
      </c>
      <c r="C133" s="157"/>
      <c r="D133" s="157"/>
      <c r="E133" s="157"/>
      <c r="F133" s="157"/>
      <c r="G133" s="157"/>
      <c r="H133" s="157"/>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3263.5803892811327</v>
      </c>
    </row>
    <row r="136" spans="1:8" ht="15.75" x14ac:dyDescent="0.25">
      <c r="A136" s="108" t="s">
        <v>7</v>
      </c>
      <c r="B136" s="109" t="s">
        <v>152</v>
      </c>
      <c r="C136" s="109"/>
      <c r="D136" s="109"/>
      <c r="E136" s="13"/>
      <c r="F136" s="13"/>
      <c r="G136" s="13"/>
      <c r="H136" s="107">
        <f>H131</f>
        <v>9790.7411678433982</v>
      </c>
    </row>
    <row r="137" spans="1:8" ht="15.75" x14ac:dyDescent="0.25">
      <c r="A137" s="108" t="s">
        <v>17</v>
      </c>
      <c r="B137" s="7" t="s">
        <v>153</v>
      </c>
      <c r="C137" s="7"/>
      <c r="D137" s="109"/>
      <c r="E137" s="13"/>
      <c r="F137" s="13"/>
      <c r="G137" s="100">
        <v>12</v>
      </c>
      <c r="H137" s="107">
        <f>SUM(H136*G137)</f>
        <v>117488.89401412077</v>
      </c>
    </row>
    <row r="138" spans="1:8" ht="15.75" x14ac:dyDescent="0.25">
      <c r="A138" s="6"/>
      <c r="B138" s="6"/>
      <c r="C138" s="6"/>
      <c r="D138" s="6"/>
      <c r="E138" s="6"/>
      <c r="F138" s="6"/>
      <c r="G138" s="6"/>
      <c r="H138" s="6"/>
    </row>
    <row r="142" spans="1:8" x14ac:dyDescent="0.25">
      <c r="B142" s="148" t="s">
        <v>199</v>
      </c>
      <c r="C142" s="148"/>
    </row>
    <row r="143" spans="1:8" x14ac:dyDescent="0.25">
      <c r="B143" s="148" t="s">
        <v>200</v>
      </c>
      <c r="C143" s="148"/>
    </row>
    <row r="144" spans="1:8" x14ac:dyDescent="0.25">
      <c r="B144" s="148" t="s">
        <v>201</v>
      </c>
      <c r="C144" s="148"/>
    </row>
    <row r="145" spans="2:8" x14ac:dyDescent="0.25">
      <c r="B145" s="148"/>
      <c r="C145" s="148"/>
    </row>
    <row r="146" spans="2:8" ht="55.5" customHeight="1" x14ac:dyDescent="0.25">
      <c r="B146" s="186" t="s">
        <v>202</v>
      </c>
      <c r="C146" s="186"/>
      <c r="D146" s="186"/>
      <c r="E146" s="186"/>
      <c r="F146" s="186"/>
      <c r="G146" s="186"/>
      <c r="H146" s="186"/>
    </row>
    <row r="148" spans="2:8" ht="18.75" customHeight="1" x14ac:dyDescent="0.25">
      <c r="B148" s="154" t="s">
        <v>203</v>
      </c>
    </row>
    <row r="149" spans="2:8" x14ac:dyDescent="0.25">
      <c r="B149" s="148" t="s">
        <v>204</v>
      </c>
    </row>
    <row r="150" spans="2:8" ht="38.25" customHeight="1" x14ac:dyDescent="0.25">
      <c r="B150" s="186" t="s">
        <v>205</v>
      </c>
      <c r="C150" s="186"/>
      <c r="D150" s="186"/>
      <c r="E150" s="186"/>
      <c r="F150" s="186"/>
      <c r="G150" s="186"/>
      <c r="H150" s="186"/>
    </row>
    <row r="151" spans="2:8" x14ac:dyDescent="0.25">
      <c r="B151" s="148"/>
    </row>
    <row r="152" spans="2:8" ht="34.5" customHeight="1" x14ac:dyDescent="0.25">
      <c r="B152" s="186" t="s">
        <v>206</v>
      </c>
      <c r="C152" s="186"/>
      <c r="D152" s="186"/>
      <c r="E152" s="186"/>
      <c r="F152" s="186"/>
      <c r="G152" s="186"/>
      <c r="H152" s="186"/>
    </row>
    <row r="153" spans="2:8" x14ac:dyDescent="0.25">
      <c r="B153" s="148"/>
    </row>
    <row r="154" spans="2:8" ht="73.5" customHeight="1" x14ac:dyDescent="0.25">
      <c r="B154" s="185" t="s">
        <v>207</v>
      </c>
      <c r="C154" s="185"/>
      <c r="D154" s="185"/>
      <c r="E154" s="185"/>
      <c r="F154" s="185"/>
      <c r="G154" s="185"/>
      <c r="H154" s="185"/>
    </row>
    <row r="155" spans="2:8" ht="66.75" customHeight="1" x14ac:dyDescent="0.25">
      <c r="B155" s="186" t="s">
        <v>208</v>
      </c>
      <c r="C155" s="186"/>
      <c r="D155" s="186"/>
      <c r="E155" s="186"/>
      <c r="F155" s="186"/>
      <c r="G155" s="186"/>
      <c r="H155" s="186"/>
    </row>
    <row r="156" spans="2:8" x14ac:dyDescent="0.25">
      <c r="B156" s="148"/>
    </row>
    <row r="157" spans="2:8" ht="53.25" customHeight="1" x14ac:dyDescent="0.25">
      <c r="B157" s="186" t="s">
        <v>202</v>
      </c>
      <c r="C157" s="186"/>
      <c r="D157" s="186"/>
      <c r="E157" s="186"/>
      <c r="F157" s="186"/>
      <c r="G157" s="186"/>
      <c r="H157" s="186"/>
    </row>
    <row r="158" spans="2:8" ht="45" customHeight="1" x14ac:dyDescent="0.25">
      <c r="B158" s="186" t="s">
        <v>218</v>
      </c>
      <c r="C158" s="186"/>
      <c r="D158" s="186"/>
      <c r="E158" s="186"/>
      <c r="F158" s="186"/>
      <c r="G158" s="186"/>
      <c r="H158" s="186"/>
    </row>
    <row r="159" spans="2:8" x14ac:dyDescent="0.25">
      <c r="B159" s="149" t="s">
        <v>209</v>
      </c>
      <c r="C159" s="150"/>
      <c r="D159" s="150"/>
      <c r="E159" s="150"/>
      <c r="F159" s="150"/>
    </row>
    <row r="160" spans="2:8" x14ac:dyDescent="0.25">
      <c r="B160" s="149"/>
      <c r="C160" s="150"/>
      <c r="D160" s="150"/>
      <c r="E160" s="150"/>
      <c r="F160" s="150"/>
    </row>
    <row r="161" spans="2:8" x14ac:dyDescent="0.25">
      <c r="B161" s="149" t="s">
        <v>210</v>
      </c>
      <c r="C161" s="150" t="s">
        <v>211</v>
      </c>
      <c r="D161" s="150" t="s">
        <v>212</v>
      </c>
      <c r="E161" s="150" t="s">
        <v>213</v>
      </c>
      <c r="F161" s="150" t="s">
        <v>214</v>
      </c>
    </row>
    <row r="162" spans="2:8" x14ac:dyDescent="0.25">
      <c r="B162" s="149" t="s">
        <v>215</v>
      </c>
      <c r="C162" s="151">
        <v>1.6500000000000001E-2</v>
      </c>
      <c r="D162" s="151">
        <v>7.5999999999999998E-2</v>
      </c>
      <c r="E162" s="152">
        <v>0.05</v>
      </c>
      <c r="F162" s="150">
        <v>0.85750000000000004</v>
      </c>
    </row>
    <row r="163" spans="2:8" x14ac:dyDescent="0.25">
      <c r="B163" s="149" t="s">
        <v>216</v>
      </c>
      <c r="C163" s="151">
        <v>6.4999999999999997E-3</v>
      </c>
      <c r="D163" s="152">
        <v>0.03</v>
      </c>
      <c r="E163" s="152">
        <v>0.05</v>
      </c>
      <c r="F163" s="150">
        <v>0.91349999999999998</v>
      </c>
    </row>
    <row r="164" spans="2:8" x14ac:dyDescent="0.25">
      <c r="B164" s="149" t="s">
        <v>217</v>
      </c>
      <c r="C164" s="151">
        <v>4.4000000000000003E-3</v>
      </c>
      <c r="D164" s="151">
        <v>2.35E-2</v>
      </c>
      <c r="E164" s="152">
        <v>0.05</v>
      </c>
      <c r="F164" s="150">
        <v>0.92210000000000003</v>
      </c>
    </row>
    <row r="166" spans="2:8" ht="47.25" customHeight="1" x14ac:dyDescent="0.25">
      <c r="B166" s="187" t="s">
        <v>220</v>
      </c>
      <c r="C166" s="187"/>
      <c r="D166" s="187"/>
      <c r="E166" s="187"/>
      <c r="F166" s="187"/>
      <c r="G166" s="187"/>
      <c r="H166" s="187"/>
    </row>
  </sheetData>
  <mergeCells count="59">
    <mergeCell ref="B157:H157"/>
    <mergeCell ref="B158:H158"/>
    <mergeCell ref="B166:H166"/>
    <mergeCell ref="B146:H146"/>
    <mergeCell ref="B150:H150"/>
    <mergeCell ref="B152:H152"/>
    <mergeCell ref="B154:H154"/>
    <mergeCell ref="B155:H155"/>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6"/>
  <sheetViews>
    <sheetView topLeftCell="A147" zoomScale="70" zoomScaleNormal="70" workbookViewId="0">
      <selection activeCell="F188" sqref="F188"/>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59" t="s">
        <v>3</v>
      </c>
      <c r="B3" s="159"/>
      <c r="C3" s="159"/>
      <c r="D3" s="159"/>
      <c r="E3" s="159"/>
      <c r="F3" s="159"/>
      <c r="G3" s="159"/>
      <c r="H3" s="159"/>
    </row>
    <row r="4" spans="1:8" ht="15.75" x14ac:dyDescent="0.25">
      <c r="A4" s="6" t="s">
        <v>4</v>
      </c>
      <c r="B4" s="7" t="s">
        <v>5</v>
      </c>
      <c r="C4" s="7"/>
      <c r="D4" s="8"/>
      <c r="E4" s="177" t="s">
        <v>6</v>
      </c>
      <c r="F4" s="177"/>
      <c r="G4" s="177"/>
      <c r="H4" s="177"/>
    </row>
    <row r="5" spans="1:8" ht="15.75" x14ac:dyDescent="0.25">
      <c r="A5" s="6" t="s">
        <v>7</v>
      </c>
      <c r="B5" s="7" t="s">
        <v>8</v>
      </c>
      <c r="C5" s="7"/>
      <c r="D5" s="9"/>
      <c r="E5" s="177"/>
      <c r="F5" s="177"/>
      <c r="G5" s="177"/>
      <c r="H5" s="177"/>
    </row>
    <row r="6" spans="1:8" ht="15.75" x14ac:dyDescent="0.25">
      <c r="A6" s="6" t="s">
        <v>9</v>
      </c>
      <c r="B6" s="7" t="s">
        <v>10</v>
      </c>
      <c r="C6" s="7"/>
      <c r="D6" s="10" t="s">
        <v>11</v>
      </c>
      <c r="E6" s="177"/>
      <c r="F6" s="177"/>
      <c r="G6" s="177"/>
      <c r="H6" s="177"/>
    </row>
    <row r="7" spans="1:8" ht="15.75" x14ac:dyDescent="0.25">
      <c r="A7" s="178"/>
      <c r="B7" s="178"/>
      <c r="C7" s="178"/>
      <c r="D7" s="178"/>
      <c r="E7" s="11"/>
      <c r="F7" s="11"/>
      <c r="G7" s="11"/>
      <c r="H7" s="11"/>
    </row>
    <row r="8" spans="1:8" ht="15.75" x14ac:dyDescent="0.25">
      <c r="A8" s="159" t="s">
        <v>12</v>
      </c>
      <c r="B8" s="159"/>
      <c r="C8" s="159"/>
      <c r="D8" s="159"/>
      <c r="E8" s="159"/>
      <c r="F8" s="159"/>
      <c r="G8" s="159"/>
      <c r="H8" s="159"/>
    </row>
    <row r="9" spans="1:8" x14ac:dyDescent="0.25">
      <c r="A9" s="12" t="s">
        <v>4</v>
      </c>
      <c r="B9" s="13" t="s">
        <v>13</v>
      </c>
      <c r="C9" s="13"/>
      <c r="D9" s="171" t="s">
        <v>14</v>
      </c>
      <c r="E9" s="171"/>
      <c r="F9" s="171"/>
      <c r="G9" s="171"/>
      <c r="H9" s="171"/>
    </row>
    <row r="10" spans="1:8" x14ac:dyDescent="0.25">
      <c r="A10" s="12" t="s">
        <v>7</v>
      </c>
      <c r="B10" s="13" t="s">
        <v>15</v>
      </c>
      <c r="C10" s="13"/>
      <c r="D10" s="179" t="s">
        <v>184</v>
      </c>
      <c r="E10" s="179"/>
      <c r="F10" s="179"/>
      <c r="G10" s="179"/>
      <c r="H10" s="179"/>
    </row>
    <row r="11" spans="1:8" x14ac:dyDescent="0.25">
      <c r="A11" s="12" t="s">
        <v>9</v>
      </c>
      <c r="B11" s="13" t="s">
        <v>16</v>
      </c>
      <c r="C11" s="13"/>
      <c r="D11" s="179" t="s">
        <v>174</v>
      </c>
      <c r="E11" s="179"/>
      <c r="F11" s="179"/>
      <c r="G11" s="179"/>
      <c r="H11" s="179"/>
    </row>
    <row r="12" spans="1:8" x14ac:dyDescent="0.25">
      <c r="A12" s="12" t="s">
        <v>17</v>
      </c>
      <c r="B12" s="13" t="s">
        <v>18</v>
      </c>
      <c r="C12" s="13"/>
      <c r="D12" s="179">
        <v>12</v>
      </c>
      <c r="E12" s="179"/>
      <c r="F12" s="179"/>
      <c r="G12" s="179"/>
      <c r="H12" s="179"/>
    </row>
    <row r="13" spans="1:8" x14ac:dyDescent="0.25">
      <c r="A13" s="12"/>
      <c r="B13" s="13"/>
      <c r="C13" s="13"/>
      <c r="D13" s="14"/>
      <c r="E13" s="14"/>
      <c r="F13" s="14"/>
      <c r="G13" s="14"/>
      <c r="H13" s="15"/>
    </row>
    <row r="14" spans="1:8" ht="15.75" x14ac:dyDescent="0.25">
      <c r="A14" s="159" t="s">
        <v>19</v>
      </c>
      <c r="B14" s="159"/>
      <c r="C14" s="159"/>
      <c r="D14" s="159"/>
      <c r="E14" s="159"/>
      <c r="F14" s="159"/>
      <c r="G14" s="159"/>
      <c r="H14" s="159"/>
    </row>
    <row r="15" spans="1:8" ht="15.75" x14ac:dyDescent="0.25">
      <c r="A15" s="12"/>
      <c r="B15" s="16" t="s">
        <v>20</v>
      </c>
      <c r="C15" s="16"/>
      <c r="D15" s="17" t="s">
        <v>21</v>
      </c>
      <c r="E15" s="180" t="s">
        <v>22</v>
      </c>
      <c r="F15" s="180"/>
      <c r="G15" s="180"/>
      <c r="H15" s="180"/>
    </row>
    <row r="16" spans="1:8" x14ac:dyDescent="0.25">
      <c r="A16" s="12" t="s">
        <v>4</v>
      </c>
      <c r="B16" s="18" t="s">
        <v>180</v>
      </c>
      <c r="C16" s="19"/>
      <c r="D16" s="20" t="s">
        <v>23</v>
      </c>
      <c r="E16" s="181">
        <v>1</v>
      </c>
      <c r="F16" s="181"/>
      <c r="G16" s="181"/>
      <c r="H16" s="181"/>
    </row>
    <row r="17" spans="1:8" x14ac:dyDescent="0.25">
      <c r="A17" s="12" t="s">
        <v>7</v>
      </c>
      <c r="B17" s="13"/>
      <c r="C17" s="13"/>
      <c r="D17" s="21"/>
      <c r="E17" s="169"/>
      <c r="F17" s="169"/>
      <c r="G17" s="169"/>
      <c r="H17" s="169"/>
    </row>
    <row r="18" spans="1:8" x14ac:dyDescent="0.25">
      <c r="A18" s="12" t="s">
        <v>9</v>
      </c>
      <c r="B18" s="13"/>
      <c r="C18" s="13"/>
      <c r="D18" s="21"/>
      <c r="E18" s="169"/>
      <c r="F18" s="169"/>
      <c r="G18" s="169"/>
      <c r="H18" s="169"/>
    </row>
    <row r="19" spans="1:8" ht="15.75" x14ac:dyDescent="0.25">
      <c r="A19" s="110"/>
      <c r="B19" s="159" t="s">
        <v>24</v>
      </c>
      <c r="C19" s="159"/>
      <c r="D19" s="159"/>
      <c r="E19" s="159"/>
      <c r="F19" s="159"/>
      <c r="G19" s="159"/>
      <c r="H19" s="159"/>
    </row>
    <row r="20" spans="1:8" ht="15.75" x14ac:dyDescent="0.25">
      <c r="A20" s="170" t="s">
        <v>25</v>
      </c>
      <c r="B20" s="170"/>
      <c r="C20" s="170"/>
      <c r="D20" s="170"/>
      <c r="E20" s="170"/>
      <c r="F20" s="170"/>
      <c r="G20" s="170"/>
      <c r="H20" s="170"/>
    </row>
    <row r="21" spans="1:8" x14ac:dyDescent="0.25">
      <c r="A21" s="12">
        <v>1</v>
      </c>
      <c r="B21" s="13" t="s">
        <v>20</v>
      </c>
      <c r="C21" s="13"/>
      <c r="D21" s="171" t="s">
        <v>182</v>
      </c>
      <c r="E21" s="171"/>
      <c r="F21" s="171"/>
      <c r="G21" s="171"/>
      <c r="H21" s="171"/>
    </row>
    <row r="22" spans="1:8" x14ac:dyDescent="0.25">
      <c r="A22" s="12">
        <v>2</v>
      </c>
      <c r="B22" s="13" t="s">
        <v>26</v>
      </c>
      <c r="C22" s="13"/>
      <c r="D22" s="172" t="s">
        <v>176</v>
      </c>
      <c r="E22" s="172"/>
      <c r="F22" s="172"/>
      <c r="G22" s="172"/>
      <c r="H22" s="172"/>
    </row>
    <row r="23" spans="1:8" x14ac:dyDescent="0.25">
      <c r="A23" s="12">
        <v>3</v>
      </c>
      <c r="B23" s="13" t="s">
        <v>27</v>
      </c>
      <c r="C23" s="13"/>
      <c r="D23" s="22">
        <v>1134.1099999999999</v>
      </c>
      <c r="E23" s="23"/>
      <c r="F23" s="23"/>
      <c r="G23" s="23"/>
      <c r="H23" s="23"/>
    </row>
    <row r="24" spans="1:8" ht="30" x14ac:dyDescent="0.25">
      <c r="A24" s="1">
        <v>4</v>
      </c>
      <c r="B24" s="24" t="s">
        <v>28</v>
      </c>
      <c r="C24" s="24"/>
      <c r="D24" s="173" t="s">
        <v>170</v>
      </c>
      <c r="E24" s="173"/>
      <c r="F24" s="173"/>
      <c r="G24" s="173"/>
      <c r="H24" s="173"/>
    </row>
    <row r="25" spans="1:8" x14ac:dyDescent="0.25">
      <c r="A25" s="1">
        <v>5</v>
      </c>
      <c r="B25" s="25" t="s">
        <v>29</v>
      </c>
      <c r="C25" s="25"/>
      <c r="D25" s="174" t="s">
        <v>171</v>
      </c>
      <c r="E25" s="174"/>
      <c r="F25" s="174"/>
      <c r="G25" s="174"/>
      <c r="H25" s="174"/>
    </row>
    <row r="26" spans="1:8" ht="15.75" x14ac:dyDescent="0.25">
      <c r="A26" s="26">
        <v>1</v>
      </c>
      <c r="B26" s="157" t="s">
        <v>30</v>
      </c>
      <c r="C26" s="157"/>
      <c r="D26" s="157"/>
      <c r="E26" s="157"/>
      <c r="F26" s="157"/>
      <c r="G26" s="157"/>
      <c r="H26" s="157"/>
    </row>
    <row r="27" spans="1:8" ht="15.75" x14ac:dyDescent="0.25">
      <c r="A27" s="1" t="s">
        <v>4</v>
      </c>
      <c r="B27" s="27" t="s">
        <v>31</v>
      </c>
      <c r="C27" s="27"/>
      <c r="D27" s="27"/>
      <c r="G27" s="28"/>
      <c r="H27" s="29">
        <v>1134.1099999999999</v>
      </c>
    </row>
    <row r="28" spans="1:8" ht="15.75" x14ac:dyDescent="0.25">
      <c r="A28" s="1" t="s">
        <v>7</v>
      </c>
      <c r="B28" s="6" t="s">
        <v>32</v>
      </c>
      <c r="C28" s="6"/>
      <c r="D28" s="30"/>
      <c r="E28" s="31">
        <v>0</v>
      </c>
      <c r="H28" s="32"/>
    </row>
    <row r="29" spans="1:8" ht="15.75" x14ac:dyDescent="0.25">
      <c r="A29" s="1" t="s">
        <v>9</v>
      </c>
      <c r="B29" s="6" t="s">
        <v>34</v>
      </c>
      <c r="C29" s="6"/>
      <c r="D29" s="33" t="s">
        <v>35</v>
      </c>
      <c r="E29" s="34" t="s">
        <v>36</v>
      </c>
      <c r="F29" s="33" t="s">
        <v>37</v>
      </c>
      <c r="G29" s="35"/>
      <c r="H29" s="32"/>
    </row>
    <row r="30" spans="1:8" ht="15.75" x14ac:dyDescent="0.25">
      <c r="A30" s="1" t="s">
        <v>17</v>
      </c>
      <c r="B30" s="6" t="s">
        <v>167</v>
      </c>
      <c r="C30" s="6"/>
      <c r="D30" s="33"/>
      <c r="E30" s="34"/>
      <c r="F30" s="33"/>
      <c r="G30" s="35"/>
      <c r="H30" s="32"/>
    </row>
    <row r="31" spans="1:8" ht="15.75" x14ac:dyDescent="0.25">
      <c r="A31" s="1" t="s">
        <v>40</v>
      </c>
      <c r="B31" s="6" t="s">
        <v>38</v>
      </c>
      <c r="C31" s="6"/>
      <c r="D31" s="30" t="s">
        <v>39</v>
      </c>
      <c r="E31" s="36">
        <v>0</v>
      </c>
      <c r="F31" s="37"/>
      <c r="G31" s="27"/>
      <c r="H31" s="38"/>
    </row>
    <row r="32" spans="1:8"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5" t="s">
        <v>46</v>
      </c>
      <c r="C39" s="175"/>
      <c r="D39" s="175"/>
      <c r="E39" s="175"/>
      <c r="F39" s="175"/>
      <c r="G39" s="175"/>
      <c r="H39" s="175"/>
    </row>
    <row r="40" spans="1:9" ht="15.75" x14ac:dyDescent="0.25">
      <c r="A40" s="124" t="s">
        <v>47</v>
      </c>
      <c r="B40" s="176" t="s">
        <v>48</v>
      </c>
      <c r="C40" s="176"/>
      <c r="D40" s="176"/>
      <c r="E40" s="176"/>
      <c r="F40" s="176"/>
      <c r="G40" s="176"/>
      <c r="H40" s="176"/>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59" t="s">
        <v>53</v>
      </c>
      <c r="C45" s="159"/>
      <c r="D45" s="159"/>
      <c r="E45" s="159"/>
      <c r="F45" s="159"/>
      <c r="G45" s="159"/>
      <c r="H45" s="159"/>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68" t="s">
        <v>56</v>
      </c>
      <c r="E47" s="168"/>
      <c r="F47" s="28"/>
      <c r="G47" s="52">
        <v>1.4999999999999999E-2</v>
      </c>
      <c r="H47" s="28">
        <f t="shared" ref="H47:H53" si="0">SUM($H$38*G47)</f>
        <v>17.011649999999999</v>
      </c>
      <c r="I47" s="115"/>
    </row>
    <row r="48" spans="1:9" ht="15.75" x14ac:dyDescent="0.25">
      <c r="A48" s="1" t="s">
        <v>9</v>
      </c>
      <c r="B48" s="51" t="s">
        <v>57</v>
      </c>
      <c r="C48" s="51"/>
      <c r="D48" s="168"/>
      <c r="E48" s="168"/>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59" t="s">
        <v>65</v>
      </c>
      <c r="C55" s="159"/>
      <c r="D55" s="159"/>
      <c r="E55" s="159"/>
      <c r="F55" s="159"/>
      <c r="G55" s="159"/>
      <c r="H55" s="159"/>
    </row>
    <row r="56" spans="1:13" ht="15.75" x14ac:dyDescent="0.25">
      <c r="A56" s="6" t="s">
        <v>66</v>
      </c>
      <c r="B56" s="59"/>
      <c r="C56" s="59"/>
      <c r="D56" s="60" t="s">
        <v>67</v>
      </c>
      <c r="E56" s="60" t="s">
        <v>68</v>
      </c>
      <c r="F56" s="60" t="s">
        <v>69</v>
      </c>
      <c r="G56" s="60" t="s">
        <v>70</v>
      </c>
      <c r="H56" s="6"/>
    </row>
    <row r="57" spans="1:13" ht="15.75" x14ac:dyDescent="0.25">
      <c r="A57" s="160" t="s">
        <v>4</v>
      </c>
      <c r="B57" s="6" t="s">
        <v>71</v>
      </c>
      <c r="C57" s="6"/>
      <c r="D57" s="161"/>
      <c r="E57" s="162"/>
      <c r="F57" s="163"/>
      <c r="G57" s="164"/>
      <c r="H57" s="35">
        <f>F57*E57*D57</f>
        <v>0</v>
      </c>
    </row>
    <row r="58" spans="1:13" ht="15.75" x14ac:dyDescent="0.25">
      <c r="A58" s="160"/>
      <c r="B58" s="6" t="s">
        <v>72</v>
      </c>
      <c r="C58" s="6"/>
      <c r="D58" s="161"/>
      <c r="E58" s="161"/>
      <c r="F58" s="161"/>
      <c r="G58" s="161"/>
      <c r="H58" s="35">
        <f>H27*G57</f>
        <v>0</v>
      </c>
    </row>
    <row r="59" spans="1:13" ht="15.75" x14ac:dyDescent="0.25">
      <c r="A59" s="160"/>
      <c r="B59" s="8" t="s">
        <v>73</v>
      </c>
      <c r="C59" s="8"/>
      <c r="D59" s="8"/>
      <c r="E59" s="27"/>
      <c r="F59" s="27"/>
      <c r="G59" s="61"/>
      <c r="H59" s="35">
        <f>H57-H58</f>
        <v>0</v>
      </c>
    </row>
    <row r="60" spans="1:13" ht="15.75" x14ac:dyDescent="0.25">
      <c r="A60" s="160" t="s">
        <v>7</v>
      </c>
      <c r="B60" s="6" t="s">
        <v>74</v>
      </c>
      <c r="C60" s="6"/>
      <c r="D60" s="161">
        <v>1</v>
      </c>
      <c r="E60" s="162">
        <v>1</v>
      </c>
      <c r="F60" s="163">
        <v>145.22999999999999</v>
      </c>
      <c r="G60" s="164">
        <v>0.2</v>
      </c>
      <c r="H60" s="35">
        <f>F60*E60*D60</f>
        <v>145.22999999999999</v>
      </c>
    </row>
    <row r="61" spans="1:13" ht="15.75" x14ac:dyDescent="0.25">
      <c r="A61" s="160"/>
      <c r="B61" s="6" t="s">
        <v>72</v>
      </c>
      <c r="C61" s="6"/>
      <c r="D61" s="161"/>
      <c r="E61" s="161"/>
      <c r="F61" s="161"/>
      <c r="G61" s="161"/>
      <c r="H61" s="35">
        <f>H60*G60</f>
        <v>29.045999999999999</v>
      </c>
    </row>
    <row r="62" spans="1:13" ht="15.75" x14ac:dyDescent="0.25">
      <c r="A62" s="160"/>
      <c r="B62" s="165" t="s">
        <v>75</v>
      </c>
      <c r="C62" s="165"/>
      <c r="D62" s="165"/>
      <c r="E62" s="165"/>
      <c r="F62" s="13"/>
      <c r="G62" s="13"/>
      <c r="H62" s="35">
        <f>H60-H61</f>
        <v>116.184</v>
      </c>
    </row>
    <row r="63" spans="1:13" ht="15.75" x14ac:dyDescent="0.25">
      <c r="A63" s="62" t="s">
        <v>9</v>
      </c>
      <c r="B63" s="165" t="s">
        <v>76</v>
      </c>
      <c r="C63" s="165"/>
      <c r="D63" s="165"/>
      <c r="E63" s="165"/>
      <c r="F63" s="13"/>
      <c r="G63" s="13"/>
      <c r="H63" s="35">
        <v>0</v>
      </c>
    </row>
    <row r="64" spans="1:13" ht="15.75" x14ac:dyDescent="0.25">
      <c r="A64" s="62" t="s">
        <v>17</v>
      </c>
      <c r="B64" s="117" t="s">
        <v>177</v>
      </c>
      <c r="C64" s="117"/>
      <c r="D64" s="117"/>
      <c r="E64" s="117" t="s">
        <v>163</v>
      </c>
      <c r="F64" s="13"/>
      <c r="G64" s="13"/>
      <c r="H64" s="35">
        <v>100</v>
      </c>
      <c r="J64" s="125"/>
      <c r="K64" s="13"/>
      <c r="L64" s="13"/>
      <c r="M64" s="35"/>
    </row>
    <row r="65" spans="1:13" ht="15.75" x14ac:dyDescent="0.25">
      <c r="A65" s="62" t="s">
        <v>40</v>
      </c>
      <c r="B65" s="116" t="s">
        <v>219</v>
      </c>
      <c r="C65" s="117"/>
      <c r="D65" s="117"/>
      <c r="E65" s="117"/>
      <c r="F65" s="13"/>
      <c r="G65" s="13"/>
      <c r="H65" s="35">
        <v>3.53</v>
      </c>
      <c r="J65" s="147"/>
      <c r="K65" s="13"/>
      <c r="L65" s="13"/>
      <c r="M65" s="35"/>
    </row>
    <row r="66" spans="1:13" ht="15.75" x14ac:dyDescent="0.25">
      <c r="A66" s="62" t="s">
        <v>42</v>
      </c>
      <c r="B66" s="116" t="s">
        <v>78</v>
      </c>
      <c r="C66" s="116"/>
      <c r="D66" s="116"/>
      <c r="E66" s="118">
        <v>0</v>
      </c>
      <c r="H66" s="35">
        <f>(1/12*(H27+H28+H30))*E66</f>
        <v>0</v>
      </c>
    </row>
    <row r="67" spans="1:13" ht="15.75" x14ac:dyDescent="0.25">
      <c r="A67" s="63"/>
      <c r="B67" s="166" t="s">
        <v>45</v>
      </c>
      <c r="C67" s="166"/>
      <c r="D67" s="166"/>
      <c r="E67" s="166"/>
      <c r="F67" s="64"/>
      <c r="G67" s="64"/>
      <c r="H67" s="65">
        <f>H59+H62+H63+H64+H65+H66</f>
        <v>219.714</v>
      </c>
    </row>
    <row r="68" spans="1:13" ht="15.75" x14ac:dyDescent="0.25">
      <c r="A68" s="159" t="s">
        <v>79</v>
      </c>
      <c r="B68" s="159"/>
      <c r="C68" s="159"/>
      <c r="D68" s="159"/>
      <c r="E68" s="159"/>
      <c r="F68" s="159"/>
      <c r="G68" s="159"/>
      <c r="H68" s="159"/>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219.714</v>
      </c>
    </row>
    <row r="72" spans="1:13" ht="15.75" x14ac:dyDescent="0.25">
      <c r="A72" s="63"/>
      <c r="B72" s="126" t="s">
        <v>45</v>
      </c>
      <c r="C72" s="126"/>
      <c r="D72" s="126"/>
      <c r="E72" s="126"/>
      <c r="F72" s="64"/>
      <c r="G72" s="64"/>
      <c r="H72" s="65">
        <f>SUM(H69:H71)</f>
        <v>954.03026466400001</v>
      </c>
    </row>
    <row r="73" spans="1:13" ht="15.75" x14ac:dyDescent="0.25">
      <c r="A73" s="68">
        <v>3</v>
      </c>
      <c r="B73" s="157" t="s">
        <v>83</v>
      </c>
      <c r="C73" s="157"/>
      <c r="D73" s="157"/>
      <c r="E73" s="157"/>
      <c r="F73" s="157"/>
      <c r="G73" s="157"/>
      <c r="H73" s="157"/>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221</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7" t="s">
        <v>90</v>
      </c>
      <c r="C81" s="167"/>
      <c r="D81" s="167"/>
      <c r="E81" s="167"/>
      <c r="F81" s="167"/>
      <c r="G81" s="167"/>
      <c r="H81" s="167"/>
    </row>
    <row r="82" spans="1:9" ht="15.75" x14ac:dyDescent="0.25">
      <c r="A82" s="75" t="s">
        <v>91</v>
      </c>
      <c r="B82" s="159" t="s">
        <v>232</v>
      </c>
      <c r="C82" s="159"/>
      <c r="D82" s="159"/>
      <c r="E82" s="159"/>
      <c r="F82" s="159"/>
      <c r="G82" s="159"/>
      <c r="H82" s="159"/>
    </row>
    <row r="83" spans="1:9" ht="15.75" x14ac:dyDescent="0.25">
      <c r="A83" s="12" t="s">
        <v>4</v>
      </c>
      <c r="B83" s="51" t="s">
        <v>222</v>
      </c>
      <c r="C83" s="51"/>
      <c r="D83" s="53"/>
      <c r="E83" s="53"/>
      <c r="F83" s="53"/>
      <c r="G83" s="45">
        <f>(G41+G42)/12</f>
        <v>1.7024999999999998E-2</v>
      </c>
      <c r="H83" s="28"/>
    </row>
    <row r="84" spans="1:9" ht="15.75" x14ac:dyDescent="0.25">
      <c r="A84" s="123" t="s">
        <v>7</v>
      </c>
      <c r="B84" s="51" t="s">
        <v>223</v>
      </c>
      <c r="C84" s="158" t="s">
        <v>95</v>
      </c>
      <c r="D84" s="76">
        <v>1</v>
      </c>
      <c r="E84" s="158" t="s">
        <v>96</v>
      </c>
      <c r="F84" s="77">
        <v>1</v>
      </c>
      <c r="G84" s="45">
        <f t="shared" ref="G84:G89" si="1">D84/360*F84</f>
        <v>2.7777777777777779E-3</v>
      </c>
      <c r="H84" s="28">
        <f t="shared" ref="H84:H88" si="2">SUM(H$38*G84)</f>
        <v>3.1503055555555552</v>
      </c>
    </row>
    <row r="85" spans="1:9" ht="15.75" x14ac:dyDescent="0.25">
      <c r="A85" s="12" t="s">
        <v>9</v>
      </c>
      <c r="B85" s="51" t="s">
        <v>224</v>
      </c>
      <c r="C85" s="158"/>
      <c r="D85" s="76">
        <v>20</v>
      </c>
      <c r="E85" s="158"/>
      <c r="F85" s="77">
        <v>1.4999999999999999E-2</v>
      </c>
      <c r="G85" s="45">
        <f t="shared" si="1"/>
        <v>8.3333333333333328E-4</v>
      </c>
      <c r="H85" s="28">
        <f t="shared" si="2"/>
        <v>0.94509166666666655</v>
      </c>
    </row>
    <row r="86" spans="1:9" ht="15.75" x14ac:dyDescent="0.25">
      <c r="A86" s="12" t="s">
        <v>17</v>
      </c>
      <c r="B86" s="51" t="s">
        <v>225</v>
      </c>
      <c r="C86" s="158"/>
      <c r="D86" s="76">
        <v>15</v>
      </c>
      <c r="E86" s="158"/>
      <c r="F86" s="78">
        <v>1.3299999999999999E-2</v>
      </c>
      <c r="G86" s="45">
        <f t="shared" si="1"/>
        <v>5.5416666666666657E-4</v>
      </c>
      <c r="H86" s="28">
        <f t="shared" si="2"/>
        <v>0.62848595833333321</v>
      </c>
    </row>
    <row r="87" spans="1:9" ht="15.75" x14ac:dyDescent="0.25">
      <c r="A87" s="12" t="s">
        <v>40</v>
      </c>
      <c r="B87" s="51" t="s">
        <v>226</v>
      </c>
      <c r="C87" s="158"/>
      <c r="D87" s="76">
        <v>180</v>
      </c>
      <c r="E87" s="158"/>
      <c r="F87" s="77">
        <v>1.8599999999999998E-2</v>
      </c>
      <c r="G87" s="45">
        <f t="shared" si="1"/>
        <v>9.2999999999999992E-3</v>
      </c>
      <c r="H87" s="28">
        <f t="shared" si="2"/>
        <v>10.547222999999999</v>
      </c>
    </row>
    <row r="88" spans="1:9" ht="15.75" x14ac:dyDescent="0.25">
      <c r="A88" s="12" t="s">
        <v>42</v>
      </c>
      <c r="B88" s="51" t="s">
        <v>227</v>
      </c>
      <c r="C88" s="158"/>
      <c r="D88" s="79">
        <v>5</v>
      </c>
      <c r="E88" s="158"/>
      <c r="F88" s="80">
        <v>1</v>
      </c>
      <c r="G88" s="45">
        <f t="shared" si="1"/>
        <v>1.3888888888888888E-2</v>
      </c>
      <c r="H88" s="81">
        <f t="shared" si="2"/>
        <v>15.751527777777776</v>
      </c>
    </row>
    <row r="89" spans="1:9" ht="15.75" x14ac:dyDescent="0.25">
      <c r="A89" s="12" t="s">
        <v>61</v>
      </c>
      <c r="B89" s="51" t="s">
        <v>101</v>
      </c>
      <c r="C89" s="158"/>
      <c r="D89" s="79"/>
      <c r="E89" s="158"/>
      <c r="F89" s="82"/>
      <c r="G89" s="45">
        <f t="shared" si="1"/>
        <v>0</v>
      </c>
      <c r="H89" s="81"/>
    </row>
    <row r="90" spans="1:9" ht="15.75" x14ac:dyDescent="0.25">
      <c r="A90" s="19"/>
      <c r="B90" s="6" t="s">
        <v>102</v>
      </c>
      <c r="C90" s="6"/>
      <c r="D90" s="27"/>
      <c r="E90" s="27"/>
      <c r="F90" s="28"/>
      <c r="G90" s="45">
        <f>SUM(G83:G89)</f>
        <v>4.4379166666666664E-2</v>
      </c>
      <c r="H90" s="28">
        <f>SUM(H83:H89)</f>
        <v>31.02263395833333</v>
      </c>
      <c r="I90" s="115"/>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59" t="s">
        <v>228</v>
      </c>
      <c r="C93" s="159"/>
      <c r="D93" s="159"/>
      <c r="E93" s="159"/>
      <c r="F93" s="159"/>
      <c r="G93" s="159"/>
      <c r="H93" s="159"/>
    </row>
    <row r="94" spans="1:9" ht="15.75" x14ac:dyDescent="0.25">
      <c r="A94" s="12" t="s">
        <v>4</v>
      </c>
      <c r="B94" s="51" t="s">
        <v>230</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59" t="s">
        <v>108</v>
      </c>
      <c r="B97" s="159"/>
      <c r="C97" s="159"/>
      <c r="D97" s="159"/>
      <c r="E97" s="159"/>
      <c r="F97" s="159"/>
      <c r="G97" s="159"/>
      <c r="H97" s="159"/>
    </row>
    <row r="98" spans="1:10" ht="15.75" x14ac:dyDescent="0.25">
      <c r="A98" s="12" t="s">
        <v>91</v>
      </c>
      <c r="B98" s="51" t="s">
        <v>231</v>
      </c>
      <c r="C98" s="51"/>
      <c r="D98" s="53"/>
      <c r="E98" s="53"/>
      <c r="F98" s="53"/>
      <c r="G98" s="45">
        <f>G92</f>
        <v>6.0710699999999999E-2</v>
      </c>
      <c r="H98" s="28">
        <f>H92</f>
        <v>42.438963254999997</v>
      </c>
    </row>
    <row r="99" spans="1:10" ht="15.75" x14ac:dyDescent="0.25">
      <c r="A99" s="12" t="s">
        <v>104</v>
      </c>
      <c r="B99" s="51" t="s">
        <v>229</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59" t="s">
        <v>110</v>
      </c>
      <c r="C101" s="159"/>
      <c r="D101" s="159"/>
      <c r="E101" s="159"/>
      <c r="F101" s="159"/>
      <c r="G101" s="159"/>
      <c r="H101" s="159"/>
    </row>
    <row r="102" spans="1:10" ht="15.75" x14ac:dyDescent="0.25">
      <c r="A102" s="12" t="s">
        <v>4</v>
      </c>
      <c r="B102" s="13" t="s">
        <v>111</v>
      </c>
      <c r="C102" s="13"/>
      <c r="D102" s="84"/>
      <c r="E102" s="27"/>
      <c r="F102" s="85"/>
      <c r="G102" s="85"/>
      <c r="H102" s="85">
        <v>23.6</v>
      </c>
    </row>
    <row r="103" spans="1:10" ht="15.75" x14ac:dyDescent="0.25">
      <c r="A103" s="12" t="s">
        <v>7</v>
      </c>
      <c r="B103" s="13" t="s">
        <v>112</v>
      </c>
      <c r="C103" s="13"/>
      <c r="D103" s="84"/>
      <c r="E103" s="27"/>
      <c r="F103" s="85"/>
      <c r="G103" s="85"/>
      <c r="H103" s="85"/>
    </row>
    <row r="104" spans="1:10" ht="15.75" x14ac:dyDescent="0.25">
      <c r="A104" s="12" t="s">
        <v>9</v>
      </c>
      <c r="B104" s="13" t="s">
        <v>113</v>
      </c>
      <c r="C104" s="13"/>
      <c r="D104" s="84"/>
      <c r="E104" s="27"/>
      <c r="F104" s="85"/>
      <c r="G104" s="85"/>
      <c r="H104" s="85">
        <v>5.47</v>
      </c>
    </row>
    <row r="105" spans="1:10" ht="15.75" x14ac:dyDescent="0.25">
      <c r="A105" s="12" t="s">
        <v>17</v>
      </c>
      <c r="B105" s="13" t="s">
        <v>164</v>
      </c>
      <c r="C105" s="13"/>
      <c r="D105" s="84"/>
      <c r="E105" s="27"/>
      <c r="F105" s="85"/>
      <c r="G105" s="85"/>
      <c r="H105" s="85">
        <v>37.75</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66.819999999999993</v>
      </c>
    </row>
    <row r="108" spans="1:10" ht="15.75" x14ac:dyDescent="0.25">
      <c r="A108" s="83">
        <v>6</v>
      </c>
      <c r="B108" s="159" t="s">
        <v>114</v>
      </c>
      <c r="C108" s="159"/>
      <c r="D108" s="159"/>
      <c r="E108" s="159"/>
      <c r="F108" s="159"/>
      <c r="G108" s="159"/>
      <c r="H108" s="159"/>
    </row>
    <row r="109" spans="1:10" ht="15.75" x14ac:dyDescent="0.25">
      <c r="A109" s="86" t="s">
        <v>4</v>
      </c>
      <c r="B109" s="27"/>
      <c r="C109" s="27"/>
      <c r="D109" s="27"/>
      <c r="E109" s="27"/>
      <c r="F109" s="27" t="s">
        <v>115</v>
      </c>
      <c r="G109" s="52">
        <v>0.06</v>
      </c>
      <c r="H109" s="28">
        <f>G109*H124</f>
        <v>137.36068037946001</v>
      </c>
    </row>
    <row r="110" spans="1:10" ht="15.75" x14ac:dyDescent="0.25">
      <c r="A110" s="86" t="s">
        <v>7</v>
      </c>
      <c r="B110" s="27"/>
      <c r="C110" s="27"/>
      <c r="D110" s="27"/>
      <c r="E110" s="27"/>
      <c r="F110" s="12" t="s">
        <v>116</v>
      </c>
      <c r="G110" s="52">
        <v>6.7900000000000002E-2</v>
      </c>
      <c r="H110" s="28">
        <f>SUM(H109+H124)*$G$110</f>
        <v>164.77329349385425</v>
      </c>
    </row>
    <row r="111" spans="1:10" ht="15.75" x14ac:dyDescent="0.25">
      <c r="A111" s="86" t="s">
        <v>9</v>
      </c>
      <c r="B111" s="27"/>
      <c r="C111" s="27"/>
      <c r="D111" s="27"/>
      <c r="E111" s="27"/>
      <c r="F111" s="12" t="s">
        <v>117</v>
      </c>
      <c r="G111" s="87">
        <f>SUM(G112:G116)</f>
        <v>8.6499999999999994E-2</v>
      </c>
      <c r="H111" s="28">
        <f>H113+H114+H116</f>
        <v>245.38905632595862</v>
      </c>
      <c r="I111" s="115"/>
    </row>
    <row r="112" spans="1:10" ht="15.75" x14ac:dyDescent="0.25">
      <c r="A112" s="86" t="s">
        <v>118</v>
      </c>
      <c r="B112" s="27"/>
      <c r="C112" s="27"/>
      <c r="D112" s="27"/>
      <c r="E112" s="27"/>
      <c r="F112" s="88" t="s">
        <v>119</v>
      </c>
      <c r="G112" s="45">
        <v>0</v>
      </c>
      <c r="H112" s="28"/>
      <c r="J112" s="120"/>
    </row>
    <row r="113" spans="1:10" ht="15.75" x14ac:dyDescent="0.25">
      <c r="A113" s="86" t="s">
        <v>120</v>
      </c>
      <c r="B113" s="27"/>
      <c r="C113" s="27"/>
      <c r="D113" s="27"/>
      <c r="E113" s="27"/>
      <c r="F113" s="88" t="s">
        <v>121</v>
      </c>
      <c r="G113" s="52">
        <v>6.4999999999999997E-3</v>
      </c>
      <c r="H113" s="28">
        <f>((H109+H110+H124)/0.9135)*G113</f>
        <v>18.439640070736775</v>
      </c>
    </row>
    <row r="114" spans="1:10" ht="15.75" x14ac:dyDescent="0.25">
      <c r="A114" s="86" t="s">
        <v>122</v>
      </c>
      <c r="B114" s="27"/>
      <c r="C114" s="27"/>
      <c r="D114" s="27"/>
      <c r="E114" s="27"/>
      <c r="F114" s="88" t="s">
        <v>123</v>
      </c>
      <c r="G114" s="52">
        <v>0.03</v>
      </c>
      <c r="H114" s="28">
        <f>((H109+H110+H124)/0.9135)*G114</f>
        <v>85.10603109570819</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141.84338515951364</v>
      </c>
    </row>
    <row r="117" spans="1:10" ht="15.75" x14ac:dyDescent="0.25">
      <c r="A117" s="73"/>
      <c r="B117" s="55" t="s">
        <v>45</v>
      </c>
      <c r="C117" s="55"/>
      <c r="D117" s="41"/>
      <c r="E117" s="41"/>
      <c r="F117" s="74"/>
      <c r="G117" s="57">
        <f>G111+G110+G109</f>
        <v>0.21439999999999998</v>
      </c>
      <c r="H117" s="58">
        <f>H109+H110+H111</f>
        <v>547.52303019927285</v>
      </c>
    </row>
    <row r="118" spans="1:10" ht="15.75" x14ac:dyDescent="0.25">
      <c r="A118" s="89"/>
      <c r="B118" s="157" t="s">
        <v>128</v>
      </c>
      <c r="C118" s="157"/>
      <c r="D118" s="157"/>
      <c r="E118" s="157"/>
      <c r="F118" s="157"/>
      <c r="G118" s="157"/>
      <c r="H118" s="157"/>
    </row>
    <row r="119" spans="1:10" ht="15.75" x14ac:dyDescent="0.25">
      <c r="A119" s="90" t="s">
        <v>4</v>
      </c>
      <c r="B119" s="27" t="s">
        <v>30</v>
      </c>
      <c r="C119" s="27"/>
      <c r="D119" s="27"/>
      <c r="E119" s="27"/>
      <c r="F119" s="28"/>
      <c r="G119" s="45">
        <f>SUM(H119/H$126)</f>
        <v>0.39977542792165005</v>
      </c>
      <c r="H119" s="28">
        <f>H38</f>
        <v>1134.1099999999999</v>
      </c>
    </row>
    <row r="120" spans="1:10" ht="15.75" x14ac:dyDescent="0.25">
      <c r="A120" s="90" t="s">
        <v>7</v>
      </c>
      <c r="B120" s="27" t="s">
        <v>129</v>
      </c>
      <c r="C120" s="27"/>
      <c r="D120" s="27"/>
      <c r="E120" s="27"/>
      <c r="F120" s="28"/>
      <c r="G120" s="45">
        <f>SUM(H120/H$126)</f>
        <v>0.33629705875643073</v>
      </c>
      <c r="H120" s="28">
        <f>H72</f>
        <v>954.03026466400001</v>
      </c>
    </row>
    <row r="121" spans="1:10" ht="15.75" x14ac:dyDescent="0.25">
      <c r="A121" s="90" t="s">
        <v>9</v>
      </c>
      <c r="B121" s="27" t="s">
        <v>130</v>
      </c>
      <c r="C121" s="27"/>
      <c r="D121" s="27"/>
      <c r="E121" s="27"/>
      <c r="F121" s="28"/>
      <c r="G121" s="45">
        <f>SUM(H121/H$126)</f>
        <v>3.2410903394825344E-2</v>
      </c>
      <c r="H121" s="28">
        <f>H80</f>
        <v>91.945445071999998</v>
      </c>
      <c r="J121" s="115"/>
    </row>
    <row r="122" spans="1:10" ht="15.75" x14ac:dyDescent="0.25">
      <c r="A122" s="90" t="s">
        <v>17</v>
      </c>
      <c r="B122" s="27" t="s">
        <v>131</v>
      </c>
      <c r="C122" s="27"/>
      <c r="D122" s="27"/>
      <c r="E122" s="27"/>
      <c r="F122" s="28"/>
      <c r="G122" s="45">
        <f>SUM(H122/H$126)</f>
        <v>1.4959796400542106E-2</v>
      </c>
      <c r="H122" s="28">
        <f>H100</f>
        <v>42.438963254999997</v>
      </c>
      <c r="J122" s="115"/>
    </row>
    <row r="123" spans="1:10" ht="15.75" x14ac:dyDescent="0.25">
      <c r="A123" s="90" t="s">
        <v>40</v>
      </c>
      <c r="B123" s="27" t="s">
        <v>110</v>
      </c>
      <c r="C123" s="27"/>
      <c r="D123" s="27"/>
      <c r="E123" s="27"/>
      <c r="F123" s="28"/>
      <c r="G123" s="45">
        <f>H123/H126</f>
        <v>2.3554147387576739E-2</v>
      </c>
      <c r="H123" s="28">
        <f>H107</f>
        <v>66.819999999999993</v>
      </c>
    </row>
    <row r="124" spans="1:10" ht="15.75" x14ac:dyDescent="0.25">
      <c r="A124" s="90"/>
      <c r="B124" s="27" t="s">
        <v>132</v>
      </c>
      <c r="C124" s="27"/>
      <c r="D124" s="27"/>
      <c r="E124" s="27"/>
      <c r="F124" s="28"/>
      <c r="G124" s="45">
        <f>SUM(G119:G123)</f>
        <v>0.80699733386102501</v>
      </c>
      <c r="H124" s="28">
        <f>SUM(H119:H123)</f>
        <v>2289.3446729910002</v>
      </c>
      <c r="I124" s="115"/>
    </row>
    <row r="125" spans="1:10" ht="15.75" x14ac:dyDescent="0.25">
      <c r="A125" s="90" t="s">
        <v>40</v>
      </c>
      <c r="B125" s="27" t="s">
        <v>133</v>
      </c>
      <c r="C125" s="27"/>
      <c r="D125" s="27"/>
      <c r="E125" s="27"/>
      <c r="F125" s="28"/>
      <c r="G125" s="45">
        <f>SUM(H125/H$126)</f>
        <v>0.19300266613897493</v>
      </c>
      <c r="H125" s="28">
        <f>H117</f>
        <v>547.52303019927285</v>
      </c>
      <c r="I125" s="115"/>
    </row>
    <row r="126" spans="1:10" ht="15.75" x14ac:dyDescent="0.25">
      <c r="A126" s="55"/>
      <c r="B126" s="55" t="s">
        <v>134</v>
      </c>
      <c r="C126" s="55"/>
      <c r="D126" s="55"/>
      <c r="E126" s="55"/>
      <c r="F126" s="55"/>
      <c r="G126" s="55">
        <f>SUM(G124+G125)</f>
        <v>1</v>
      </c>
      <c r="H126" s="91">
        <f>H125+H124</f>
        <v>2836.867703190273</v>
      </c>
    </row>
    <row r="127" spans="1:10" ht="15.75" x14ac:dyDescent="0.25">
      <c r="A127" s="92"/>
      <c r="B127" s="157" t="s">
        <v>135</v>
      </c>
      <c r="C127" s="157"/>
      <c r="D127" s="157"/>
      <c r="E127" s="157"/>
      <c r="F127" s="157"/>
      <c r="G127" s="157"/>
      <c r="H127" s="157"/>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2836.867703190273</v>
      </c>
      <c r="E130" s="100">
        <v>1</v>
      </c>
      <c r="F130" s="99">
        <f>D130*E130</f>
        <v>2836.867703190273</v>
      </c>
      <c r="G130" s="101">
        <v>1</v>
      </c>
      <c r="H130" s="28">
        <f>E130*D130</f>
        <v>2836.867703190273</v>
      </c>
    </row>
    <row r="131" spans="1:8" ht="15.75" x14ac:dyDescent="0.25">
      <c r="A131" s="27"/>
      <c r="B131" s="102" t="s">
        <v>147</v>
      </c>
      <c r="C131" s="102"/>
      <c r="D131" s="103"/>
      <c r="E131" s="103"/>
      <c r="F131" s="103"/>
      <c r="G131" s="103"/>
      <c r="H131" s="104">
        <f>SUM(H130)</f>
        <v>2836.867703190273</v>
      </c>
    </row>
    <row r="132" spans="1:8" ht="15.75" x14ac:dyDescent="0.25">
      <c r="A132" s="27"/>
      <c r="B132" s="16"/>
      <c r="C132" s="16"/>
      <c r="D132" s="105"/>
      <c r="E132" s="16"/>
      <c r="F132" s="16"/>
      <c r="G132" s="16"/>
      <c r="H132" s="16"/>
    </row>
    <row r="133" spans="1:8" ht="15.75" x14ac:dyDescent="0.25">
      <c r="A133" s="83"/>
      <c r="B133" s="157" t="s">
        <v>148</v>
      </c>
      <c r="C133" s="157"/>
      <c r="D133" s="157"/>
      <c r="E133" s="157"/>
      <c r="F133" s="157"/>
      <c r="G133" s="157"/>
      <c r="H133" s="157"/>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2836.867703190273</v>
      </c>
    </row>
    <row r="136" spans="1:8" ht="15.75" x14ac:dyDescent="0.25">
      <c r="A136" s="108" t="s">
        <v>7</v>
      </c>
      <c r="B136" s="109" t="s">
        <v>152</v>
      </c>
      <c r="C136" s="109"/>
      <c r="D136" s="109"/>
      <c r="E136" s="13"/>
      <c r="F136" s="13"/>
      <c r="G136" s="13"/>
      <c r="H136" s="107">
        <f>H131</f>
        <v>2836.867703190273</v>
      </c>
    </row>
    <row r="137" spans="1:8" ht="15.75" x14ac:dyDescent="0.25">
      <c r="A137" s="108" t="s">
        <v>17</v>
      </c>
      <c r="B137" s="7" t="s">
        <v>153</v>
      </c>
      <c r="C137" s="7"/>
      <c r="D137" s="109"/>
      <c r="E137" s="13"/>
      <c r="F137" s="13"/>
      <c r="G137" s="100">
        <v>12</v>
      </c>
      <c r="H137" s="107">
        <f>SUM(H136*G137)</f>
        <v>34042.412438283274</v>
      </c>
    </row>
    <row r="138" spans="1:8" ht="15.75" x14ac:dyDescent="0.25">
      <c r="A138" s="6"/>
      <c r="B138" s="6"/>
      <c r="C138" s="6"/>
      <c r="D138" s="6"/>
      <c r="E138" s="6"/>
      <c r="F138" s="6"/>
      <c r="G138" s="6"/>
      <c r="H138" s="6"/>
    </row>
    <row r="142" spans="1:8" x14ac:dyDescent="0.25">
      <c r="B142" s="148" t="s">
        <v>199</v>
      </c>
      <c r="C142" s="148"/>
    </row>
    <row r="143" spans="1:8" x14ac:dyDescent="0.25">
      <c r="B143" s="148" t="s">
        <v>200</v>
      </c>
      <c r="C143" s="148"/>
    </row>
    <row r="144" spans="1:8" x14ac:dyDescent="0.25">
      <c r="B144" s="148" t="s">
        <v>201</v>
      </c>
      <c r="C144" s="148"/>
    </row>
    <row r="145" spans="2:8" x14ac:dyDescent="0.25">
      <c r="B145" s="148"/>
      <c r="C145" s="148"/>
    </row>
    <row r="146" spans="2:8" ht="55.5" customHeight="1" x14ac:dyDescent="0.25">
      <c r="B146" s="186" t="s">
        <v>202</v>
      </c>
      <c r="C146" s="186"/>
      <c r="D146" s="186"/>
      <c r="E146" s="186"/>
      <c r="F146" s="186"/>
      <c r="G146" s="186"/>
      <c r="H146" s="186"/>
    </row>
    <row r="148" spans="2:8" ht="18.75" customHeight="1" x14ac:dyDescent="0.25">
      <c r="B148" s="154" t="s">
        <v>203</v>
      </c>
    </row>
    <row r="149" spans="2:8" x14ac:dyDescent="0.25">
      <c r="B149" s="148" t="s">
        <v>204</v>
      </c>
    </row>
    <row r="150" spans="2:8" ht="38.25" customHeight="1" x14ac:dyDescent="0.25">
      <c r="B150" s="186" t="s">
        <v>205</v>
      </c>
      <c r="C150" s="186"/>
      <c r="D150" s="186"/>
      <c r="E150" s="186"/>
      <c r="F150" s="186"/>
      <c r="G150" s="186"/>
      <c r="H150" s="186"/>
    </row>
    <row r="151" spans="2:8" x14ac:dyDescent="0.25">
      <c r="B151" s="148"/>
    </row>
    <row r="152" spans="2:8" ht="34.5" customHeight="1" x14ac:dyDescent="0.25">
      <c r="B152" s="186" t="s">
        <v>206</v>
      </c>
      <c r="C152" s="186"/>
      <c r="D152" s="186"/>
      <c r="E152" s="186"/>
      <c r="F152" s="186"/>
      <c r="G152" s="186"/>
      <c r="H152" s="186"/>
    </row>
    <row r="153" spans="2:8" x14ac:dyDescent="0.25">
      <c r="B153" s="148"/>
    </row>
    <row r="154" spans="2:8" ht="73.5" customHeight="1" x14ac:dyDescent="0.25">
      <c r="B154" s="185" t="s">
        <v>207</v>
      </c>
      <c r="C154" s="185"/>
      <c r="D154" s="185"/>
      <c r="E154" s="185"/>
      <c r="F154" s="185"/>
      <c r="G154" s="185"/>
      <c r="H154" s="185"/>
    </row>
    <row r="155" spans="2:8" ht="66.75" customHeight="1" x14ac:dyDescent="0.25">
      <c r="B155" s="186" t="s">
        <v>208</v>
      </c>
      <c r="C155" s="186"/>
      <c r="D155" s="186"/>
      <c r="E155" s="186"/>
      <c r="F155" s="186"/>
      <c r="G155" s="186"/>
      <c r="H155" s="186"/>
    </row>
    <row r="156" spans="2:8" x14ac:dyDescent="0.25">
      <c r="B156" s="148"/>
    </row>
    <row r="157" spans="2:8" ht="53.25" customHeight="1" x14ac:dyDescent="0.25">
      <c r="B157" s="186" t="s">
        <v>202</v>
      </c>
      <c r="C157" s="186"/>
      <c r="D157" s="186"/>
      <c r="E157" s="186"/>
      <c r="F157" s="186"/>
      <c r="G157" s="186"/>
      <c r="H157" s="186"/>
    </row>
    <row r="158" spans="2:8" ht="45" customHeight="1" x14ac:dyDescent="0.25">
      <c r="B158" s="186" t="s">
        <v>218</v>
      </c>
      <c r="C158" s="186"/>
      <c r="D158" s="186"/>
      <c r="E158" s="186"/>
      <c r="F158" s="186"/>
      <c r="G158" s="186"/>
      <c r="H158" s="186"/>
    </row>
    <row r="159" spans="2:8" x14ac:dyDescent="0.25">
      <c r="B159" s="149" t="s">
        <v>209</v>
      </c>
      <c r="C159" s="150"/>
      <c r="D159" s="150"/>
      <c r="E159" s="150"/>
      <c r="F159" s="150"/>
    </row>
    <row r="160" spans="2:8" x14ac:dyDescent="0.25">
      <c r="B160" s="149"/>
      <c r="C160" s="150"/>
      <c r="D160" s="150"/>
      <c r="E160" s="150"/>
      <c r="F160" s="150"/>
    </row>
    <row r="161" spans="2:8" x14ac:dyDescent="0.25">
      <c r="B161" s="149" t="s">
        <v>210</v>
      </c>
      <c r="C161" s="150" t="s">
        <v>211</v>
      </c>
      <c r="D161" s="150" t="s">
        <v>212</v>
      </c>
      <c r="E161" s="150" t="s">
        <v>213</v>
      </c>
      <c r="F161" s="150" t="s">
        <v>214</v>
      </c>
    </row>
    <row r="162" spans="2:8" x14ac:dyDescent="0.25">
      <c r="B162" s="149" t="s">
        <v>215</v>
      </c>
      <c r="C162" s="151">
        <v>1.6500000000000001E-2</v>
      </c>
      <c r="D162" s="151">
        <v>7.5999999999999998E-2</v>
      </c>
      <c r="E162" s="152">
        <v>0.05</v>
      </c>
      <c r="F162" s="150">
        <v>0.85750000000000004</v>
      </c>
    </row>
    <row r="163" spans="2:8" x14ac:dyDescent="0.25">
      <c r="B163" s="149" t="s">
        <v>216</v>
      </c>
      <c r="C163" s="151">
        <v>6.4999999999999997E-3</v>
      </c>
      <c r="D163" s="152">
        <v>0.03</v>
      </c>
      <c r="E163" s="152">
        <v>0.05</v>
      </c>
      <c r="F163" s="150">
        <v>0.91349999999999998</v>
      </c>
    </row>
    <row r="164" spans="2:8" x14ac:dyDescent="0.25">
      <c r="B164" s="149" t="s">
        <v>217</v>
      </c>
      <c r="C164" s="151">
        <v>4.4000000000000003E-3</v>
      </c>
      <c r="D164" s="151">
        <v>2.35E-2</v>
      </c>
      <c r="E164" s="152">
        <v>0.05</v>
      </c>
      <c r="F164" s="150">
        <v>0.92210000000000003</v>
      </c>
    </row>
    <row r="166" spans="2:8" ht="47.25" customHeight="1" x14ac:dyDescent="0.25">
      <c r="B166" s="187" t="s">
        <v>220</v>
      </c>
      <c r="C166" s="187"/>
      <c r="D166" s="187"/>
      <c r="E166" s="187"/>
      <c r="F166" s="187"/>
      <c r="G166" s="187"/>
      <c r="H166" s="187"/>
    </row>
  </sheetData>
  <mergeCells count="59">
    <mergeCell ref="B157:H157"/>
    <mergeCell ref="B158:H158"/>
    <mergeCell ref="B166:H166"/>
    <mergeCell ref="B146:H146"/>
    <mergeCell ref="B150:H150"/>
    <mergeCell ref="B152:H152"/>
    <mergeCell ref="B154:H154"/>
    <mergeCell ref="B155:H155"/>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sqref="D28">
      <formula1>$J$33:$J$34</formula1>
      <formula2>0</formula2>
    </dataValidation>
    <dataValidation type="list" operator="equal" allowBlank="1" showErrorMessage="1" sqref="E28">
      <formula1>$K$33:$K$34</formula1>
      <formula2>0</formula2>
    </dataValidation>
    <dataValidation type="list" operator="equal" allowBlank="1" showErrorMessage="1" sqref="D31">
      <formula1>$J$28:$J$31</formula1>
      <formula2>0</formula2>
    </dataValidation>
    <dataValidation type="list" operator="equal" allowBlank="1" showErrorMessage="1" promptTitle="Percentual" sqref="E31">
      <formula1>$K$28:$K$31</formula1>
      <formula2>0</formula2>
    </dataValidation>
  </dataValidations>
  <pageMargins left="0.7" right="0.7" top="0.75" bottom="0.75" header="0.3" footer="0.3"/>
  <pageSetup scale="45"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4"/>
  <sheetViews>
    <sheetView topLeftCell="A147" zoomScale="70" zoomScaleNormal="70" workbookViewId="0">
      <selection activeCell="A2" sqref="A2:H164"/>
    </sheetView>
  </sheetViews>
  <sheetFormatPr defaultRowHeight="15" x14ac:dyDescent="0.25"/>
  <cols>
    <col min="1" max="1" width="4.85546875" bestFit="1" customWidth="1"/>
    <col min="2" max="2" width="54.85546875" customWidth="1"/>
    <col min="3" max="3" width="11.5703125" customWidth="1"/>
    <col min="4" max="4" width="34" customWidth="1"/>
    <col min="5" max="5" width="18" customWidth="1"/>
    <col min="6" max="6" width="25.28515625" bestFit="1" customWidth="1"/>
    <col min="7" max="7" width="11.5703125" bestFit="1" customWidth="1"/>
    <col min="8" max="8" width="27.5703125" bestFit="1" customWidth="1"/>
    <col min="9" max="9" width="20.7109375" customWidth="1"/>
    <col min="10" max="10" width="12" bestFit="1" customWidth="1"/>
  </cols>
  <sheetData>
    <row r="1" spans="1:8" x14ac:dyDescent="0.25">
      <c r="A1" s="1"/>
      <c r="B1" s="1"/>
      <c r="C1" s="1"/>
      <c r="D1" s="1"/>
      <c r="E1" s="1"/>
      <c r="F1" s="1"/>
      <c r="G1" s="1"/>
      <c r="H1" s="2"/>
    </row>
    <row r="2" spans="1:8" ht="15.75" x14ac:dyDescent="0.25">
      <c r="A2" s="3"/>
      <c r="B2" s="3" t="s">
        <v>0</v>
      </c>
      <c r="C2" s="3"/>
      <c r="D2" s="4" t="s">
        <v>1</v>
      </c>
      <c r="E2" s="3"/>
      <c r="F2" s="3" t="s">
        <v>2</v>
      </c>
      <c r="G2" s="3"/>
      <c r="H2" s="5" t="s">
        <v>156</v>
      </c>
    </row>
    <row r="3" spans="1:8" ht="15.75" x14ac:dyDescent="0.25">
      <c r="A3" s="159" t="s">
        <v>3</v>
      </c>
      <c r="B3" s="159"/>
      <c r="C3" s="159"/>
      <c r="D3" s="159"/>
      <c r="E3" s="159"/>
      <c r="F3" s="159"/>
      <c r="G3" s="159"/>
      <c r="H3" s="159"/>
    </row>
    <row r="4" spans="1:8" ht="15.75" x14ac:dyDescent="0.25">
      <c r="A4" s="6" t="s">
        <v>4</v>
      </c>
      <c r="B4" s="7" t="s">
        <v>5</v>
      </c>
      <c r="C4" s="7"/>
      <c r="D4" s="8"/>
      <c r="E4" s="177" t="s">
        <v>6</v>
      </c>
      <c r="F4" s="177"/>
      <c r="G4" s="177"/>
      <c r="H4" s="177"/>
    </row>
    <row r="5" spans="1:8" ht="15.75" x14ac:dyDescent="0.25">
      <c r="A5" s="6" t="s">
        <v>7</v>
      </c>
      <c r="B5" s="7" t="s">
        <v>8</v>
      </c>
      <c r="C5" s="7"/>
      <c r="D5" s="9"/>
      <c r="E5" s="177"/>
      <c r="F5" s="177"/>
      <c r="G5" s="177"/>
      <c r="H5" s="177"/>
    </row>
    <row r="6" spans="1:8" ht="15.75" x14ac:dyDescent="0.25">
      <c r="A6" s="6" t="s">
        <v>9</v>
      </c>
      <c r="B6" s="7" t="s">
        <v>10</v>
      </c>
      <c r="C6" s="7"/>
      <c r="D6" s="10" t="s">
        <v>11</v>
      </c>
      <c r="E6" s="177"/>
      <c r="F6" s="177"/>
      <c r="G6" s="177"/>
      <c r="H6" s="177"/>
    </row>
    <row r="7" spans="1:8" ht="15.75" x14ac:dyDescent="0.25">
      <c r="A7" s="178"/>
      <c r="B7" s="178"/>
      <c r="C7" s="178"/>
      <c r="D7" s="178"/>
      <c r="E7" s="11"/>
      <c r="F7" s="11"/>
      <c r="G7" s="11"/>
      <c r="H7" s="11"/>
    </row>
    <row r="8" spans="1:8" ht="15.75" x14ac:dyDescent="0.25">
      <c r="A8" s="159" t="s">
        <v>12</v>
      </c>
      <c r="B8" s="159"/>
      <c r="C8" s="159"/>
      <c r="D8" s="159"/>
      <c r="E8" s="159"/>
      <c r="F8" s="159"/>
      <c r="G8" s="159"/>
      <c r="H8" s="159"/>
    </row>
    <row r="9" spans="1:8" x14ac:dyDescent="0.25">
      <c r="A9" s="12" t="s">
        <v>4</v>
      </c>
      <c r="B9" s="13" t="s">
        <v>13</v>
      </c>
      <c r="C9" s="13"/>
      <c r="D9" s="171" t="s">
        <v>14</v>
      </c>
      <c r="E9" s="171"/>
      <c r="F9" s="171"/>
      <c r="G9" s="171"/>
      <c r="H9" s="171"/>
    </row>
    <row r="10" spans="1:8" x14ac:dyDescent="0.25">
      <c r="A10" s="12" t="s">
        <v>7</v>
      </c>
      <c r="B10" s="13" t="s">
        <v>15</v>
      </c>
      <c r="C10" s="13"/>
      <c r="D10" s="179" t="s">
        <v>184</v>
      </c>
      <c r="E10" s="179"/>
      <c r="F10" s="179"/>
      <c r="G10" s="179"/>
      <c r="H10" s="179"/>
    </row>
    <row r="11" spans="1:8" x14ac:dyDescent="0.25">
      <c r="A11" s="12" t="s">
        <v>9</v>
      </c>
      <c r="B11" s="13" t="s">
        <v>16</v>
      </c>
      <c r="C11" s="13"/>
      <c r="D11" s="179" t="s">
        <v>174</v>
      </c>
      <c r="E11" s="179"/>
      <c r="F11" s="179"/>
      <c r="G11" s="179"/>
      <c r="H11" s="179"/>
    </row>
    <row r="12" spans="1:8" x14ac:dyDescent="0.25">
      <c r="A12" s="12" t="s">
        <v>17</v>
      </c>
      <c r="B12" s="13" t="s">
        <v>18</v>
      </c>
      <c r="C12" s="13"/>
      <c r="D12" s="179">
        <v>12</v>
      </c>
      <c r="E12" s="179"/>
      <c r="F12" s="179"/>
      <c r="G12" s="179"/>
      <c r="H12" s="179"/>
    </row>
    <row r="13" spans="1:8" x14ac:dyDescent="0.25">
      <c r="A13" s="12"/>
      <c r="B13" s="13"/>
      <c r="C13" s="13"/>
      <c r="D13" s="14"/>
      <c r="E13" s="14"/>
      <c r="F13" s="14"/>
      <c r="G13" s="14"/>
      <c r="H13" s="15"/>
    </row>
    <row r="14" spans="1:8" ht="15.75" x14ac:dyDescent="0.25">
      <c r="A14" s="159" t="s">
        <v>19</v>
      </c>
      <c r="B14" s="159"/>
      <c r="C14" s="159"/>
      <c r="D14" s="159"/>
      <c r="E14" s="159"/>
      <c r="F14" s="159"/>
      <c r="G14" s="159"/>
      <c r="H14" s="159"/>
    </row>
    <row r="15" spans="1:8" ht="15.75" x14ac:dyDescent="0.25">
      <c r="A15" s="12"/>
      <c r="B15" s="16" t="s">
        <v>20</v>
      </c>
      <c r="C15" s="16"/>
      <c r="D15" s="17" t="s">
        <v>21</v>
      </c>
      <c r="E15" s="180" t="s">
        <v>22</v>
      </c>
      <c r="F15" s="180"/>
      <c r="G15" s="180"/>
      <c r="H15" s="180"/>
    </row>
    <row r="16" spans="1:8" x14ac:dyDescent="0.25">
      <c r="A16" s="12" t="s">
        <v>4</v>
      </c>
      <c r="B16" s="18" t="s">
        <v>180</v>
      </c>
      <c r="C16" s="19"/>
      <c r="D16" s="20" t="s">
        <v>23</v>
      </c>
      <c r="E16" s="181">
        <v>1</v>
      </c>
      <c r="F16" s="181"/>
      <c r="G16" s="181"/>
      <c r="H16" s="181"/>
    </row>
    <row r="17" spans="1:8" x14ac:dyDescent="0.25">
      <c r="A17" s="12" t="s">
        <v>7</v>
      </c>
      <c r="B17" s="13"/>
      <c r="C17" s="13"/>
      <c r="D17" s="21"/>
      <c r="E17" s="169"/>
      <c r="F17" s="169"/>
      <c r="G17" s="169"/>
      <c r="H17" s="169"/>
    </row>
    <row r="18" spans="1:8" x14ac:dyDescent="0.25">
      <c r="A18" s="12" t="s">
        <v>9</v>
      </c>
      <c r="B18" s="13"/>
      <c r="C18" s="13"/>
      <c r="D18" s="21"/>
      <c r="E18" s="169"/>
      <c r="F18" s="169"/>
      <c r="G18" s="169"/>
      <c r="H18" s="169"/>
    </row>
    <row r="19" spans="1:8" ht="15.75" x14ac:dyDescent="0.25">
      <c r="A19" s="110"/>
      <c r="B19" s="159" t="s">
        <v>24</v>
      </c>
      <c r="C19" s="159"/>
      <c r="D19" s="159"/>
      <c r="E19" s="159"/>
      <c r="F19" s="159"/>
      <c r="G19" s="159"/>
      <c r="H19" s="159"/>
    </row>
    <row r="20" spans="1:8" ht="15.75" x14ac:dyDescent="0.25">
      <c r="A20" s="170" t="s">
        <v>25</v>
      </c>
      <c r="B20" s="170"/>
      <c r="C20" s="170"/>
      <c r="D20" s="170"/>
      <c r="E20" s="170"/>
      <c r="F20" s="170"/>
      <c r="G20" s="170"/>
      <c r="H20" s="170"/>
    </row>
    <row r="21" spans="1:8" x14ac:dyDescent="0.25">
      <c r="A21" s="12">
        <v>1</v>
      </c>
      <c r="B21" s="13" t="s">
        <v>20</v>
      </c>
      <c r="C21" s="13"/>
      <c r="D21" s="171" t="s">
        <v>183</v>
      </c>
      <c r="E21" s="171"/>
      <c r="F21" s="171"/>
      <c r="G21" s="171"/>
      <c r="H21" s="171"/>
    </row>
    <row r="22" spans="1:8" x14ac:dyDescent="0.25">
      <c r="A22" s="12">
        <v>2</v>
      </c>
      <c r="B22" s="13" t="s">
        <v>26</v>
      </c>
      <c r="C22" s="13"/>
      <c r="D22" s="172" t="s">
        <v>176</v>
      </c>
      <c r="E22" s="172"/>
      <c r="F22" s="172"/>
      <c r="G22" s="172"/>
      <c r="H22" s="172"/>
    </row>
    <row r="23" spans="1:8" x14ac:dyDescent="0.25">
      <c r="A23" s="12">
        <v>3</v>
      </c>
      <c r="B23" s="13" t="s">
        <v>27</v>
      </c>
      <c r="C23" s="13"/>
      <c r="D23" s="22">
        <v>1134.1099999999999</v>
      </c>
      <c r="E23" s="23"/>
      <c r="F23" s="23"/>
      <c r="G23" s="23"/>
      <c r="H23" s="23"/>
    </row>
    <row r="24" spans="1:8" ht="30" x14ac:dyDescent="0.25">
      <c r="A24" s="1">
        <v>4</v>
      </c>
      <c r="B24" s="24" t="s">
        <v>28</v>
      </c>
      <c r="C24" s="24"/>
      <c r="D24" s="173" t="s">
        <v>170</v>
      </c>
      <c r="E24" s="173"/>
      <c r="F24" s="173"/>
      <c r="G24" s="173"/>
      <c r="H24" s="173"/>
    </row>
    <row r="25" spans="1:8" x14ac:dyDescent="0.25">
      <c r="A25" s="1">
        <v>5</v>
      </c>
      <c r="B25" s="25" t="s">
        <v>29</v>
      </c>
      <c r="C25" s="25"/>
      <c r="D25" s="174" t="s">
        <v>171</v>
      </c>
      <c r="E25" s="174"/>
      <c r="F25" s="174"/>
      <c r="G25" s="174"/>
      <c r="H25" s="174"/>
    </row>
    <row r="26" spans="1:8" ht="15.75" x14ac:dyDescent="0.25">
      <c r="A26" s="26">
        <v>1</v>
      </c>
      <c r="B26" s="157" t="s">
        <v>30</v>
      </c>
      <c r="C26" s="157"/>
      <c r="D26" s="157"/>
      <c r="E26" s="157"/>
      <c r="F26" s="157"/>
      <c r="G26" s="157"/>
      <c r="H26" s="157"/>
    </row>
    <row r="27" spans="1:8" ht="15.75" x14ac:dyDescent="0.25">
      <c r="A27" s="1" t="s">
        <v>4</v>
      </c>
      <c r="B27" s="27" t="s">
        <v>31</v>
      </c>
      <c r="C27" s="27"/>
      <c r="D27" s="27"/>
      <c r="G27" s="28"/>
      <c r="H27" s="29">
        <v>1134.1099999999999</v>
      </c>
    </row>
    <row r="28" spans="1:8" ht="15.75" x14ac:dyDescent="0.25">
      <c r="A28" s="1" t="s">
        <v>7</v>
      </c>
      <c r="B28" s="6" t="s">
        <v>32</v>
      </c>
      <c r="C28" s="6"/>
      <c r="D28" s="30"/>
      <c r="E28" s="31">
        <v>0</v>
      </c>
      <c r="H28" s="32"/>
    </row>
    <row r="29" spans="1:8" ht="15.75" x14ac:dyDescent="0.25">
      <c r="A29" s="1" t="s">
        <v>9</v>
      </c>
      <c r="B29" s="6" t="s">
        <v>34</v>
      </c>
      <c r="C29" s="6"/>
      <c r="D29" s="33" t="s">
        <v>35</v>
      </c>
      <c r="E29" s="34" t="s">
        <v>36</v>
      </c>
      <c r="F29" s="33" t="s">
        <v>37</v>
      </c>
      <c r="G29" s="35"/>
      <c r="H29" s="32"/>
    </row>
    <row r="30" spans="1:8" ht="15.75" x14ac:dyDescent="0.25">
      <c r="A30" s="1" t="s">
        <v>17</v>
      </c>
      <c r="B30" s="6" t="s">
        <v>167</v>
      </c>
      <c r="C30" s="6"/>
      <c r="D30" s="33"/>
      <c r="E30" s="34"/>
      <c r="F30" s="33"/>
      <c r="G30" s="35"/>
      <c r="H30" s="32"/>
    </row>
    <row r="31" spans="1:8" ht="15.75" x14ac:dyDescent="0.25">
      <c r="A31" s="1" t="s">
        <v>40</v>
      </c>
      <c r="B31" s="6" t="s">
        <v>38</v>
      </c>
      <c r="C31" s="6"/>
      <c r="D31" s="30" t="s">
        <v>39</v>
      </c>
      <c r="E31" s="36">
        <v>0</v>
      </c>
      <c r="F31" s="37"/>
      <c r="G31" s="27"/>
      <c r="H31" s="38"/>
    </row>
    <row r="32" spans="1:8" ht="15.75" x14ac:dyDescent="0.25">
      <c r="A32" s="1" t="s">
        <v>42</v>
      </c>
      <c r="B32" s="6" t="s">
        <v>41</v>
      </c>
      <c r="C32" s="6"/>
      <c r="G32" s="35"/>
      <c r="H32" s="38"/>
    </row>
    <row r="33" spans="1:9" ht="15.75" x14ac:dyDescent="0.25">
      <c r="A33" s="1" t="s">
        <v>61</v>
      </c>
      <c r="B33" s="6" t="s">
        <v>159</v>
      </c>
      <c r="C33" s="6"/>
      <c r="G33" s="35"/>
      <c r="H33" s="38"/>
    </row>
    <row r="34" spans="1:9" ht="15.75" x14ac:dyDescent="0.25">
      <c r="A34" s="1" t="s">
        <v>43</v>
      </c>
      <c r="B34" s="6" t="s">
        <v>155</v>
      </c>
      <c r="C34" s="6"/>
      <c r="G34" s="35"/>
      <c r="H34" s="38"/>
    </row>
    <row r="35" spans="1:9" ht="15.75" x14ac:dyDescent="0.25">
      <c r="A35" s="1" t="s">
        <v>161</v>
      </c>
      <c r="B35" s="8" t="s">
        <v>160</v>
      </c>
      <c r="C35" s="8"/>
      <c r="G35" s="35"/>
      <c r="H35" s="38"/>
    </row>
    <row r="36" spans="1:9" ht="15.75" x14ac:dyDescent="0.25">
      <c r="A36" s="1" t="s">
        <v>165</v>
      </c>
      <c r="B36" s="8" t="s">
        <v>162</v>
      </c>
      <c r="C36" s="8"/>
      <c r="G36" s="35"/>
      <c r="H36" s="38"/>
    </row>
    <row r="37" spans="1:9" ht="15.75" x14ac:dyDescent="0.25">
      <c r="A37" s="1" t="s">
        <v>166</v>
      </c>
      <c r="B37" s="6" t="s">
        <v>44</v>
      </c>
      <c r="C37" s="6"/>
      <c r="D37" s="27"/>
      <c r="E37" s="27"/>
      <c r="F37" s="35"/>
      <c r="G37" s="35"/>
      <c r="H37" s="35">
        <v>0</v>
      </c>
    </row>
    <row r="38" spans="1:9" ht="15.75" x14ac:dyDescent="0.25">
      <c r="A38" s="39"/>
      <c r="B38" s="40" t="s">
        <v>45</v>
      </c>
      <c r="C38" s="40"/>
      <c r="D38" s="41"/>
      <c r="E38" s="41"/>
      <c r="F38" s="42"/>
      <c r="G38" s="42"/>
      <c r="H38" s="43">
        <f>SUM(H27:H37)</f>
        <v>1134.1099999999999</v>
      </c>
    </row>
    <row r="39" spans="1:9" ht="15.75" x14ac:dyDescent="0.25">
      <c r="A39" s="44">
        <v>2</v>
      </c>
      <c r="B39" s="175" t="s">
        <v>46</v>
      </c>
      <c r="C39" s="175"/>
      <c r="D39" s="175"/>
      <c r="E39" s="175"/>
      <c r="F39" s="175"/>
      <c r="G39" s="175"/>
      <c r="H39" s="175"/>
    </row>
    <row r="40" spans="1:9" ht="15.75" x14ac:dyDescent="0.25">
      <c r="A40" s="124" t="s">
        <v>47</v>
      </c>
      <c r="B40" s="176" t="s">
        <v>48</v>
      </c>
      <c r="C40" s="176"/>
      <c r="D40" s="176"/>
      <c r="E40" s="176"/>
      <c r="F40" s="176"/>
      <c r="G40" s="176"/>
      <c r="H40" s="176"/>
    </row>
    <row r="41" spans="1:9" ht="15.75" x14ac:dyDescent="0.25">
      <c r="A41" s="1" t="s">
        <v>4</v>
      </c>
      <c r="B41" s="8" t="s">
        <v>49</v>
      </c>
      <c r="C41" s="8"/>
      <c r="D41" s="8"/>
      <c r="E41" s="27"/>
      <c r="F41" s="28"/>
      <c r="G41" s="45">
        <v>8.3299999999999999E-2</v>
      </c>
      <c r="H41" s="28">
        <f>SUM($H$38*G41)</f>
        <v>94.471362999999997</v>
      </c>
    </row>
    <row r="42" spans="1:9" ht="15.75" x14ac:dyDescent="0.25">
      <c r="A42" s="1" t="s">
        <v>7</v>
      </c>
      <c r="B42" s="27" t="s">
        <v>50</v>
      </c>
      <c r="C42" s="27"/>
      <c r="D42" s="27"/>
      <c r="E42" s="27"/>
      <c r="F42" s="46"/>
      <c r="G42" s="47">
        <v>0.121</v>
      </c>
      <c r="H42" s="28">
        <f>SUM($H$38*G42)</f>
        <v>137.22730999999999</v>
      </c>
    </row>
    <row r="43" spans="1:9" ht="15.75" x14ac:dyDescent="0.25">
      <c r="A43" s="1" t="s">
        <v>9</v>
      </c>
      <c r="B43" s="48" t="s">
        <v>51</v>
      </c>
      <c r="C43" s="48"/>
      <c r="D43" s="27"/>
      <c r="E43" s="27"/>
      <c r="F43" s="46"/>
      <c r="G43" s="47">
        <f>G42+G41*G54</f>
        <v>0.15165439999999999</v>
      </c>
      <c r="H43" s="28">
        <f>SUM(H41:H42)*G54</f>
        <v>85.265111664000017</v>
      </c>
    </row>
    <row r="44" spans="1:9" ht="15.75" x14ac:dyDescent="0.25">
      <c r="A44" s="49"/>
      <c r="B44" s="50" t="s">
        <v>45</v>
      </c>
      <c r="C44" s="40"/>
      <c r="D44" s="41"/>
      <c r="E44" s="41"/>
      <c r="F44" s="42"/>
      <c r="G44" s="42"/>
      <c r="H44" s="43">
        <f>SUM(H41:H43)</f>
        <v>316.963784664</v>
      </c>
    </row>
    <row r="45" spans="1:9" ht="15.75" x14ac:dyDescent="0.25">
      <c r="A45" s="110" t="s">
        <v>52</v>
      </c>
      <c r="B45" s="159" t="s">
        <v>53</v>
      </c>
      <c r="C45" s="159"/>
      <c r="D45" s="159"/>
      <c r="E45" s="159"/>
      <c r="F45" s="159"/>
      <c r="G45" s="159"/>
      <c r="H45" s="159"/>
    </row>
    <row r="46" spans="1:9" ht="15.75" x14ac:dyDescent="0.25">
      <c r="A46" s="1" t="s">
        <v>4</v>
      </c>
      <c r="B46" s="51" t="s">
        <v>54</v>
      </c>
      <c r="C46" s="51"/>
      <c r="D46" s="27"/>
      <c r="E46" s="27"/>
      <c r="F46" s="28"/>
      <c r="G46" s="45">
        <v>0.2</v>
      </c>
      <c r="H46" s="28">
        <f>SUM($H$38*G46)</f>
        <v>226.822</v>
      </c>
    </row>
    <row r="47" spans="1:9" ht="15.75" x14ac:dyDescent="0.25">
      <c r="A47" s="1" t="s">
        <v>7</v>
      </c>
      <c r="B47" s="51" t="s">
        <v>55</v>
      </c>
      <c r="C47" s="51"/>
      <c r="D47" s="168" t="s">
        <v>56</v>
      </c>
      <c r="E47" s="168"/>
      <c r="F47" s="28"/>
      <c r="G47" s="52">
        <v>1.4999999999999999E-2</v>
      </c>
      <c r="H47" s="28">
        <f t="shared" ref="H47:H53" si="0">SUM($H$38*G47)</f>
        <v>17.011649999999999</v>
      </c>
      <c r="I47" s="115"/>
    </row>
    <row r="48" spans="1:9" ht="15.75" x14ac:dyDescent="0.25">
      <c r="A48" s="1" t="s">
        <v>9</v>
      </c>
      <c r="B48" s="51" t="s">
        <v>57</v>
      </c>
      <c r="C48" s="51"/>
      <c r="D48" s="168"/>
      <c r="E48" s="168"/>
      <c r="F48" s="28"/>
      <c r="G48" s="52">
        <v>0.01</v>
      </c>
      <c r="H48" s="28">
        <f t="shared" si="0"/>
        <v>11.341099999999999</v>
      </c>
    </row>
    <row r="49" spans="1:13" ht="15.75" x14ac:dyDescent="0.25">
      <c r="A49" s="1" t="s">
        <v>17</v>
      </c>
      <c r="B49" s="51" t="s">
        <v>58</v>
      </c>
      <c r="C49" s="51"/>
      <c r="D49" s="27"/>
      <c r="E49" s="27"/>
      <c r="F49" s="28"/>
      <c r="G49" s="52">
        <v>2E-3</v>
      </c>
      <c r="H49" s="28">
        <f t="shared" si="0"/>
        <v>2.2682199999999999</v>
      </c>
    </row>
    <row r="50" spans="1:13" ht="15.75" x14ac:dyDescent="0.25">
      <c r="A50" s="1" t="s">
        <v>40</v>
      </c>
      <c r="B50" s="51" t="s">
        <v>59</v>
      </c>
      <c r="C50" s="51"/>
      <c r="D50" s="27"/>
      <c r="E50" s="27"/>
      <c r="F50" s="28"/>
      <c r="G50" s="52">
        <v>2.5000000000000001E-2</v>
      </c>
      <c r="H50" s="28">
        <f>SUM($H$38*G50)</f>
        <v>28.35275</v>
      </c>
    </row>
    <row r="51" spans="1:13" ht="15.75" x14ac:dyDescent="0.25">
      <c r="A51" s="1" t="s">
        <v>42</v>
      </c>
      <c r="B51" s="51" t="s">
        <v>60</v>
      </c>
      <c r="C51" s="51"/>
      <c r="D51" s="27"/>
      <c r="E51" s="27"/>
      <c r="F51" s="28"/>
      <c r="G51" s="45">
        <v>0.08</v>
      </c>
      <c r="H51" s="28">
        <f t="shared" si="0"/>
        <v>90.728799999999993</v>
      </c>
    </row>
    <row r="52" spans="1:13" ht="15.75" x14ac:dyDescent="0.25">
      <c r="A52" s="127" t="s">
        <v>61</v>
      </c>
      <c r="B52" s="128" t="s">
        <v>62</v>
      </c>
      <c r="C52" s="128"/>
      <c r="D52" s="129"/>
      <c r="E52" s="129"/>
      <c r="F52" s="129"/>
      <c r="G52" s="130">
        <v>0.03</v>
      </c>
      <c r="H52" s="131">
        <f t="shared" si="0"/>
        <v>34.023299999999999</v>
      </c>
    </row>
    <row r="53" spans="1:13" ht="15.75" x14ac:dyDescent="0.25">
      <c r="A53" s="1" t="s">
        <v>43</v>
      </c>
      <c r="B53" s="51" t="s">
        <v>63</v>
      </c>
      <c r="C53" s="51"/>
      <c r="D53" s="27"/>
      <c r="E53" s="27"/>
      <c r="F53" s="28"/>
      <c r="G53" s="52">
        <v>6.0000000000000001E-3</v>
      </c>
      <c r="H53" s="28">
        <f t="shared" si="0"/>
        <v>6.8046599999999993</v>
      </c>
      <c r="I53" s="121"/>
    </row>
    <row r="54" spans="1:13" ht="15.75" x14ac:dyDescent="0.25">
      <c r="A54" s="54"/>
      <c r="B54" s="55" t="s">
        <v>45</v>
      </c>
      <c r="C54" s="55"/>
      <c r="D54" s="40"/>
      <c r="E54" s="40"/>
      <c r="F54" s="56"/>
      <c r="G54" s="57">
        <f>SUM(G46:G53)</f>
        <v>0.3680000000000001</v>
      </c>
      <c r="H54" s="58">
        <f>SUM(H46:H53)</f>
        <v>417.35248000000001</v>
      </c>
    </row>
    <row r="55" spans="1:13" ht="15.75" x14ac:dyDescent="0.25">
      <c r="A55" s="110" t="s">
        <v>64</v>
      </c>
      <c r="B55" s="159" t="s">
        <v>65</v>
      </c>
      <c r="C55" s="159"/>
      <c r="D55" s="159"/>
      <c r="E55" s="159"/>
      <c r="F55" s="159"/>
      <c r="G55" s="159"/>
      <c r="H55" s="159"/>
    </row>
    <row r="56" spans="1:13" ht="15.75" x14ac:dyDescent="0.25">
      <c r="A56" s="6" t="s">
        <v>66</v>
      </c>
      <c r="B56" s="59"/>
      <c r="C56" s="59"/>
      <c r="D56" s="60" t="s">
        <v>67</v>
      </c>
      <c r="E56" s="60" t="s">
        <v>68</v>
      </c>
      <c r="F56" s="60" t="s">
        <v>69</v>
      </c>
      <c r="G56" s="60" t="s">
        <v>70</v>
      </c>
      <c r="H56" s="6"/>
    </row>
    <row r="57" spans="1:13" ht="15.75" x14ac:dyDescent="0.25">
      <c r="A57" s="160" t="s">
        <v>4</v>
      </c>
      <c r="B57" s="6" t="s">
        <v>71</v>
      </c>
      <c r="C57" s="6"/>
      <c r="D57" s="161"/>
      <c r="E57" s="162"/>
      <c r="F57" s="163"/>
      <c r="G57" s="164"/>
      <c r="H57" s="35">
        <f>F57*E57*D57</f>
        <v>0</v>
      </c>
    </row>
    <row r="58" spans="1:13" ht="15.75" x14ac:dyDescent="0.25">
      <c r="A58" s="160"/>
      <c r="B58" s="6" t="s">
        <v>72</v>
      </c>
      <c r="C58" s="6"/>
      <c r="D58" s="161"/>
      <c r="E58" s="161"/>
      <c r="F58" s="161"/>
      <c r="G58" s="161"/>
      <c r="H58" s="35">
        <f>H27*G57</f>
        <v>0</v>
      </c>
    </row>
    <row r="59" spans="1:13" ht="15.75" x14ac:dyDescent="0.25">
      <c r="A59" s="160"/>
      <c r="B59" s="8" t="s">
        <v>73</v>
      </c>
      <c r="C59" s="8"/>
      <c r="D59" s="8"/>
      <c r="E59" s="27"/>
      <c r="F59" s="27"/>
      <c r="G59" s="61"/>
      <c r="H59" s="35">
        <f>H57-H58</f>
        <v>0</v>
      </c>
    </row>
    <row r="60" spans="1:13" ht="15.75" x14ac:dyDescent="0.25">
      <c r="A60" s="160" t="s">
        <v>7</v>
      </c>
      <c r="B60" s="6" t="s">
        <v>74</v>
      </c>
      <c r="C60" s="6"/>
      <c r="D60" s="161">
        <v>1</v>
      </c>
      <c r="E60" s="162">
        <v>1</v>
      </c>
      <c r="F60" s="163">
        <v>0</v>
      </c>
      <c r="G60" s="164">
        <v>0.2</v>
      </c>
      <c r="H60" s="35">
        <f>F60*E60*D60</f>
        <v>0</v>
      </c>
    </row>
    <row r="61" spans="1:13" ht="15.75" x14ac:dyDescent="0.25">
      <c r="A61" s="160"/>
      <c r="B61" s="6" t="s">
        <v>72</v>
      </c>
      <c r="C61" s="6"/>
      <c r="D61" s="161"/>
      <c r="E61" s="161"/>
      <c r="F61" s="161"/>
      <c r="G61" s="161"/>
      <c r="H61" s="35">
        <f>H60*G60</f>
        <v>0</v>
      </c>
    </row>
    <row r="62" spans="1:13" ht="15.75" x14ac:dyDescent="0.25">
      <c r="A62" s="160"/>
      <c r="B62" s="165" t="s">
        <v>75</v>
      </c>
      <c r="C62" s="165"/>
      <c r="D62" s="165"/>
      <c r="E62" s="165"/>
      <c r="F62" s="13"/>
      <c r="G62" s="13"/>
      <c r="H62" s="35">
        <f>H60-H61</f>
        <v>0</v>
      </c>
    </row>
    <row r="63" spans="1:13" ht="15.75" x14ac:dyDescent="0.25">
      <c r="A63" s="62" t="s">
        <v>9</v>
      </c>
      <c r="B63" s="165" t="s">
        <v>76</v>
      </c>
      <c r="C63" s="165"/>
      <c r="D63" s="165"/>
      <c r="E63" s="165"/>
      <c r="F63" s="13"/>
      <c r="G63" s="13"/>
      <c r="H63" s="35">
        <v>0</v>
      </c>
    </row>
    <row r="64" spans="1:13" ht="15.75" x14ac:dyDescent="0.25">
      <c r="A64" s="62" t="s">
        <v>17</v>
      </c>
      <c r="B64" s="117" t="s">
        <v>177</v>
      </c>
      <c r="C64" s="117"/>
      <c r="D64" s="117"/>
      <c r="E64" s="117" t="s">
        <v>163</v>
      </c>
      <c r="F64" s="13"/>
      <c r="G64" s="13"/>
      <c r="H64" s="35">
        <v>100</v>
      </c>
      <c r="J64" s="125"/>
      <c r="K64" s="13"/>
      <c r="L64" s="13"/>
      <c r="M64" s="35"/>
    </row>
    <row r="65" spans="1:13" ht="15.75" x14ac:dyDescent="0.25">
      <c r="A65" s="62" t="s">
        <v>40</v>
      </c>
      <c r="B65" s="116" t="s">
        <v>219</v>
      </c>
      <c r="C65" s="117"/>
      <c r="D65" s="117"/>
      <c r="E65" s="117"/>
      <c r="F65" s="13"/>
      <c r="G65" s="13"/>
      <c r="H65" s="35">
        <v>3.53</v>
      </c>
      <c r="J65" s="147"/>
      <c r="K65" s="13"/>
      <c r="L65" s="13"/>
      <c r="M65" s="35"/>
    </row>
    <row r="66" spans="1:13" ht="15.75" x14ac:dyDescent="0.25">
      <c r="A66" s="62" t="s">
        <v>42</v>
      </c>
      <c r="B66" s="116" t="s">
        <v>78</v>
      </c>
      <c r="C66" s="116"/>
      <c r="D66" s="116"/>
      <c r="E66" s="118">
        <v>0</v>
      </c>
      <c r="H66" s="35">
        <f>(1/12*(H27+H28+H30))*E66</f>
        <v>0</v>
      </c>
    </row>
    <row r="67" spans="1:13" ht="15.75" x14ac:dyDescent="0.25">
      <c r="A67" s="63"/>
      <c r="B67" s="166" t="s">
        <v>45</v>
      </c>
      <c r="C67" s="166"/>
      <c r="D67" s="166"/>
      <c r="E67" s="166"/>
      <c r="F67" s="64"/>
      <c r="G67" s="64"/>
      <c r="H67" s="65">
        <f>H59+H62+H63+H64+H65+H66</f>
        <v>103.53</v>
      </c>
    </row>
    <row r="68" spans="1:13" ht="15.75" x14ac:dyDescent="0.25">
      <c r="A68" s="159" t="s">
        <v>79</v>
      </c>
      <c r="B68" s="159"/>
      <c r="C68" s="159"/>
      <c r="D68" s="159"/>
      <c r="E68" s="159"/>
      <c r="F68" s="159"/>
      <c r="G68" s="159"/>
      <c r="H68" s="159"/>
    </row>
    <row r="69" spans="1:13" ht="15.75" x14ac:dyDescent="0.25">
      <c r="A69" s="62" t="s">
        <v>47</v>
      </c>
      <c r="B69" s="8" t="s">
        <v>80</v>
      </c>
      <c r="C69" s="8"/>
      <c r="D69" s="66"/>
      <c r="E69" s="66"/>
      <c r="F69" s="13"/>
      <c r="G69" s="13"/>
      <c r="H69" s="67">
        <f>H44</f>
        <v>316.963784664</v>
      </c>
    </row>
    <row r="70" spans="1:13" ht="15.75" x14ac:dyDescent="0.25">
      <c r="A70" s="62" t="s">
        <v>52</v>
      </c>
      <c r="B70" s="8" t="s">
        <v>81</v>
      </c>
      <c r="C70" s="8"/>
      <c r="D70" s="66"/>
      <c r="E70" s="66"/>
      <c r="F70" s="13"/>
      <c r="G70" s="13"/>
      <c r="H70" s="67">
        <f>H54</f>
        <v>417.35248000000001</v>
      </c>
    </row>
    <row r="71" spans="1:13" ht="15.75" x14ac:dyDescent="0.25">
      <c r="A71" s="62" t="s">
        <v>64</v>
      </c>
      <c r="B71" s="8" t="s">
        <v>82</v>
      </c>
      <c r="C71" s="8"/>
      <c r="D71" s="66"/>
      <c r="E71" s="66"/>
      <c r="F71" s="13"/>
      <c r="G71" s="13"/>
      <c r="H71" s="67">
        <f>H67</f>
        <v>103.53</v>
      </c>
    </row>
    <row r="72" spans="1:13" ht="15.75" x14ac:dyDescent="0.25">
      <c r="A72" s="63"/>
      <c r="B72" s="126" t="s">
        <v>45</v>
      </c>
      <c r="C72" s="126"/>
      <c r="D72" s="126"/>
      <c r="E72" s="126"/>
      <c r="F72" s="64"/>
      <c r="G72" s="64"/>
      <c r="H72" s="65">
        <f>SUM(H69:H71)</f>
        <v>837.84626466400005</v>
      </c>
    </row>
    <row r="73" spans="1:13" ht="15.75" x14ac:dyDescent="0.25">
      <c r="A73" s="68">
        <v>3</v>
      </c>
      <c r="B73" s="157" t="s">
        <v>83</v>
      </c>
      <c r="C73" s="157"/>
      <c r="D73" s="157"/>
      <c r="E73" s="157"/>
      <c r="F73" s="157"/>
      <c r="G73" s="157"/>
      <c r="H73" s="157"/>
    </row>
    <row r="74" spans="1:13" ht="15.75" x14ac:dyDescent="0.25">
      <c r="A74" s="1" t="s">
        <v>4</v>
      </c>
      <c r="B74" s="48" t="s">
        <v>84</v>
      </c>
      <c r="C74" s="48"/>
      <c r="D74" s="69"/>
      <c r="E74" s="69"/>
      <c r="F74" s="69"/>
      <c r="G74" s="45">
        <v>4.1999999999999997E-3</v>
      </c>
      <c r="H74" s="28">
        <f>SUM($H$38*G74)</f>
        <v>4.7632619999999992</v>
      </c>
      <c r="I74" s="115"/>
    </row>
    <row r="75" spans="1:13" ht="15.75" x14ac:dyDescent="0.25">
      <c r="A75" s="1" t="s">
        <v>7</v>
      </c>
      <c r="B75" s="48" t="s">
        <v>85</v>
      </c>
      <c r="C75" s="48"/>
      <c r="D75" s="27"/>
      <c r="E75" s="27"/>
      <c r="F75" s="28"/>
      <c r="G75" s="45">
        <f>G74*0.08</f>
        <v>3.3599999999999998E-4</v>
      </c>
      <c r="H75" s="28">
        <f>SUM($H$38*G75)</f>
        <v>0.38106095999999995</v>
      </c>
    </row>
    <row r="76" spans="1:13" ht="15.75" x14ac:dyDescent="0.25">
      <c r="A76" s="1" t="s">
        <v>9</v>
      </c>
      <c r="B76" s="48" t="s">
        <v>86</v>
      </c>
      <c r="C76" s="48"/>
      <c r="D76" s="70"/>
      <c r="E76" s="70"/>
      <c r="F76" s="70"/>
      <c r="G76" s="71">
        <v>2.5000000000000001E-2</v>
      </c>
      <c r="H76" s="72">
        <f>(ROUND(SUM($H$38*G76),2))</f>
        <v>28.35</v>
      </c>
    </row>
    <row r="77" spans="1:13" ht="15.75" x14ac:dyDescent="0.25">
      <c r="A77" s="1" t="s">
        <v>17</v>
      </c>
      <c r="B77" s="27" t="s">
        <v>87</v>
      </c>
      <c r="C77" s="27"/>
      <c r="D77" s="69"/>
      <c r="E77" s="69"/>
      <c r="F77" s="69"/>
      <c r="G77" s="45">
        <v>1.9400000000000001E-2</v>
      </c>
      <c r="H77" s="28">
        <f>SUM($H$38*G77)</f>
        <v>22.001733999999999</v>
      </c>
      <c r="I77" s="115"/>
    </row>
    <row r="78" spans="1:13" ht="15.75" x14ac:dyDescent="0.25">
      <c r="A78" s="1" t="s">
        <v>40</v>
      </c>
      <c r="B78" s="48" t="s">
        <v>221</v>
      </c>
      <c r="C78" s="48"/>
      <c r="D78" s="27"/>
      <c r="E78" s="27"/>
      <c r="F78" s="28"/>
      <c r="G78" s="45">
        <f>G77*G54</f>
        <v>7.1392000000000027E-3</v>
      </c>
      <c r="H78" s="28">
        <f>SUM($H$38*G78)</f>
        <v>8.0966381120000026</v>
      </c>
    </row>
    <row r="79" spans="1:13" ht="15.75" x14ac:dyDescent="0.25">
      <c r="A79" s="1" t="s">
        <v>42</v>
      </c>
      <c r="B79" s="27" t="s">
        <v>89</v>
      </c>
      <c r="C79" s="27"/>
      <c r="D79" s="70"/>
      <c r="E79" s="70"/>
      <c r="F79" s="70"/>
      <c r="G79" s="52">
        <v>2.5000000000000001E-2</v>
      </c>
      <c r="H79" s="28">
        <f>SUM($H$38*G79)</f>
        <v>28.35275</v>
      </c>
    </row>
    <row r="80" spans="1:13" ht="15.75" x14ac:dyDescent="0.25">
      <c r="A80" s="73"/>
      <c r="B80" s="55" t="s">
        <v>45</v>
      </c>
      <c r="C80" s="55"/>
      <c r="D80" s="41"/>
      <c r="E80" s="41"/>
      <c r="F80" s="74"/>
      <c r="G80" s="57">
        <f>SUM(G74:G79)</f>
        <v>8.1075200000000014E-2</v>
      </c>
      <c r="H80" s="58">
        <f>SUM(H74:H79)</f>
        <v>91.945445071999998</v>
      </c>
    </row>
    <row r="81" spans="1:9" ht="15.75" x14ac:dyDescent="0.25">
      <c r="A81" s="44">
        <v>4</v>
      </c>
      <c r="B81" s="167" t="s">
        <v>90</v>
      </c>
      <c r="C81" s="167"/>
      <c r="D81" s="167"/>
      <c r="E81" s="167"/>
      <c r="F81" s="167"/>
      <c r="G81" s="167"/>
      <c r="H81" s="167"/>
    </row>
    <row r="82" spans="1:9" ht="15.75" x14ac:dyDescent="0.25">
      <c r="A82" s="75" t="s">
        <v>91</v>
      </c>
      <c r="B82" s="159" t="s">
        <v>232</v>
      </c>
      <c r="C82" s="159"/>
      <c r="D82" s="159"/>
      <c r="E82" s="159"/>
      <c r="F82" s="159"/>
      <c r="G82" s="159"/>
      <c r="H82" s="159"/>
    </row>
    <row r="83" spans="1:9" ht="15.75" x14ac:dyDescent="0.25">
      <c r="A83" s="12" t="s">
        <v>4</v>
      </c>
      <c r="B83" s="51" t="s">
        <v>222</v>
      </c>
      <c r="C83" s="51"/>
      <c r="D83" s="53"/>
      <c r="E83" s="53"/>
      <c r="F83" s="53"/>
      <c r="G83" s="45">
        <f>(G41+G42)/12</f>
        <v>1.7024999999999998E-2</v>
      </c>
      <c r="H83" s="28"/>
    </row>
    <row r="84" spans="1:9" ht="15.75" x14ac:dyDescent="0.25">
      <c r="A84" s="123" t="s">
        <v>7</v>
      </c>
      <c r="B84" s="51" t="s">
        <v>223</v>
      </c>
      <c r="C84" s="158" t="s">
        <v>95</v>
      </c>
      <c r="D84" s="76">
        <v>1</v>
      </c>
      <c r="E84" s="158" t="s">
        <v>96</v>
      </c>
      <c r="F84" s="77">
        <v>1</v>
      </c>
      <c r="G84" s="45">
        <f t="shared" ref="G84:G89" si="1">D84/360*F84</f>
        <v>2.7777777777777779E-3</v>
      </c>
      <c r="H84" s="28">
        <f t="shared" ref="H84:H88" si="2">SUM(H$38*G84)</f>
        <v>3.1503055555555552</v>
      </c>
    </row>
    <row r="85" spans="1:9" ht="15.75" x14ac:dyDescent="0.25">
      <c r="A85" s="12" t="s">
        <v>9</v>
      </c>
      <c r="B85" s="51" t="s">
        <v>224</v>
      </c>
      <c r="C85" s="158"/>
      <c r="D85" s="76">
        <v>20</v>
      </c>
      <c r="E85" s="158"/>
      <c r="F85" s="77">
        <v>1.4999999999999999E-2</v>
      </c>
      <c r="G85" s="45">
        <f t="shared" si="1"/>
        <v>8.3333333333333328E-4</v>
      </c>
      <c r="H85" s="28">
        <f t="shared" si="2"/>
        <v>0.94509166666666655</v>
      </c>
    </row>
    <row r="86" spans="1:9" ht="15.75" x14ac:dyDescent="0.25">
      <c r="A86" s="12" t="s">
        <v>17</v>
      </c>
      <c r="B86" s="51" t="s">
        <v>225</v>
      </c>
      <c r="C86" s="158"/>
      <c r="D86" s="76">
        <v>15</v>
      </c>
      <c r="E86" s="158"/>
      <c r="F86" s="78">
        <v>1.3299999999999999E-2</v>
      </c>
      <c r="G86" s="45">
        <f t="shared" si="1"/>
        <v>5.5416666666666657E-4</v>
      </c>
      <c r="H86" s="28">
        <f t="shared" si="2"/>
        <v>0.62848595833333321</v>
      </c>
    </row>
    <row r="87" spans="1:9" ht="15.75" x14ac:dyDescent="0.25">
      <c r="A87" s="12" t="s">
        <v>40</v>
      </c>
      <c r="B87" s="51" t="s">
        <v>226</v>
      </c>
      <c r="C87" s="158"/>
      <c r="D87" s="76">
        <v>180</v>
      </c>
      <c r="E87" s="158"/>
      <c r="F87" s="77">
        <v>1.8599999999999998E-2</v>
      </c>
      <c r="G87" s="45">
        <f t="shared" si="1"/>
        <v>9.2999999999999992E-3</v>
      </c>
      <c r="H87" s="28">
        <f t="shared" si="2"/>
        <v>10.547222999999999</v>
      </c>
    </row>
    <row r="88" spans="1:9" ht="15.75" x14ac:dyDescent="0.25">
      <c r="A88" s="12" t="s">
        <v>42</v>
      </c>
      <c r="B88" s="51" t="s">
        <v>227</v>
      </c>
      <c r="C88" s="158"/>
      <c r="D88" s="79">
        <v>5</v>
      </c>
      <c r="E88" s="158"/>
      <c r="F88" s="80">
        <v>1</v>
      </c>
      <c r="G88" s="45">
        <f t="shared" si="1"/>
        <v>1.3888888888888888E-2</v>
      </c>
      <c r="H88" s="81">
        <f t="shared" si="2"/>
        <v>15.751527777777776</v>
      </c>
    </row>
    <row r="89" spans="1:9" ht="15.75" x14ac:dyDescent="0.25">
      <c r="A89" s="12" t="s">
        <v>61</v>
      </c>
      <c r="B89" s="51" t="s">
        <v>101</v>
      </c>
      <c r="C89" s="158"/>
      <c r="D89" s="79"/>
      <c r="E89" s="158"/>
      <c r="F89" s="82"/>
      <c r="G89" s="45">
        <f t="shared" si="1"/>
        <v>0</v>
      </c>
      <c r="H89" s="81"/>
    </row>
    <row r="90" spans="1:9" ht="15.75" x14ac:dyDescent="0.25">
      <c r="A90" s="19"/>
      <c r="B90" s="6" t="s">
        <v>102</v>
      </c>
      <c r="C90" s="6"/>
      <c r="D90" s="27"/>
      <c r="E90" s="27"/>
      <c r="F90" s="28"/>
      <c r="G90" s="45">
        <f>SUM(G83:G89)</f>
        <v>4.4379166666666664E-2</v>
      </c>
      <c r="H90" s="28">
        <f>SUM(H83:H89)</f>
        <v>31.02263395833333</v>
      </c>
      <c r="I90" s="115"/>
    </row>
    <row r="91" spans="1:9" ht="15.75" x14ac:dyDescent="0.25">
      <c r="A91" s="12" t="s">
        <v>42</v>
      </c>
      <c r="B91" s="51" t="s">
        <v>103</v>
      </c>
      <c r="C91" s="51"/>
      <c r="D91" s="27"/>
      <c r="E91" s="27"/>
      <c r="F91" s="28"/>
      <c r="G91" s="45">
        <f>G90*G54</f>
        <v>1.6331533333333335E-2</v>
      </c>
      <c r="H91" s="28">
        <f>SUM(H90*G54)</f>
        <v>11.416329296666669</v>
      </c>
    </row>
    <row r="92" spans="1:9" ht="15.75" x14ac:dyDescent="0.25">
      <c r="A92" s="73"/>
      <c r="B92" s="55" t="s">
        <v>45</v>
      </c>
      <c r="C92" s="55"/>
      <c r="D92" s="41"/>
      <c r="E92" s="41"/>
      <c r="F92" s="74"/>
      <c r="G92" s="57">
        <f>G91+G90</f>
        <v>6.0710699999999999E-2</v>
      </c>
      <c r="H92" s="58">
        <f>SUM(H90:H91)</f>
        <v>42.438963254999997</v>
      </c>
    </row>
    <row r="93" spans="1:9" ht="15.75" x14ac:dyDescent="0.25">
      <c r="A93" s="75" t="s">
        <v>104</v>
      </c>
      <c r="B93" s="159" t="s">
        <v>228</v>
      </c>
      <c r="C93" s="159"/>
      <c r="D93" s="159"/>
      <c r="E93" s="159"/>
      <c r="F93" s="159"/>
      <c r="G93" s="159"/>
      <c r="H93" s="159"/>
    </row>
    <row r="94" spans="1:9" ht="15.75" x14ac:dyDescent="0.25">
      <c r="A94" s="12" t="s">
        <v>4</v>
      </c>
      <c r="B94" s="51" t="s">
        <v>230</v>
      </c>
      <c r="C94" s="51"/>
      <c r="D94" s="53"/>
      <c r="E94" s="53"/>
      <c r="F94" s="53"/>
      <c r="G94" s="52">
        <v>0</v>
      </c>
      <c r="H94" s="28">
        <f>SUM(H$38*G94)</f>
        <v>0</v>
      </c>
    </row>
    <row r="95" spans="1:9" ht="15.75" x14ac:dyDescent="0.25">
      <c r="A95" s="12" t="s">
        <v>7</v>
      </c>
      <c r="B95" s="51" t="s">
        <v>107</v>
      </c>
      <c r="C95" s="51"/>
      <c r="D95" s="53"/>
      <c r="E95" s="53"/>
      <c r="F95" s="53"/>
      <c r="G95" s="45">
        <f>G94*G54</f>
        <v>0</v>
      </c>
      <c r="H95" s="28">
        <f>SUM($H$38*G95)</f>
        <v>0</v>
      </c>
    </row>
    <row r="96" spans="1:9" ht="15.75" x14ac:dyDescent="0.25">
      <c r="A96" s="73"/>
      <c r="B96" s="55" t="s">
        <v>45</v>
      </c>
      <c r="C96" s="55"/>
      <c r="D96" s="41"/>
      <c r="E96" s="41"/>
      <c r="F96" s="74"/>
      <c r="G96" s="57">
        <f>G95+G94</f>
        <v>0</v>
      </c>
      <c r="H96" s="58">
        <f>SUM(H94:H95)</f>
        <v>0</v>
      </c>
    </row>
    <row r="97" spans="1:10" ht="15.75" x14ac:dyDescent="0.25">
      <c r="A97" s="159" t="s">
        <v>108</v>
      </c>
      <c r="B97" s="159"/>
      <c r="C97" s="159"/>
      <c r="D97" s="159"/>
      <c r="E97" s="159"/>
      <c r="F97" s="159"/>
      <c r="G97" s="159"/>
      <c r="H97" s="159"/>
    </row>
    <row r="98" spans="1:10" ht="15.75" x14ac:dyDescent="0.25">
      <c r="A98" s="12" t="s">
        <v>91</v>
      </c>
      <c r="B98" s="51" t="s">
        <v>231</v>
      </c>
      <c r="C98" s="51"/>
      <c r="D98" s="53"/>
      <c r="E98" s="53"/>
      <c r="F98" s="53"/>
      <c r="G98" s="45">
        <f>G92</f>
        <v>6.0710699999999999E-2</v>
      </c>
      <c r="H98" s="28">
        <f>H92</f>
        <v>42.438963254999997</v>
      </c>
    </row>
    <row r="99" spans="1:10" ht="15.75" x14ac:dyDescent="0.25">
      <c r="A99" s="12" t="s">
        <v>104</v>
      </c>
      <c r="B99" s="51" t="s">
        <v>229</v>
      </c>
      <c r="C99" s="51"/>
      <c r="D99" s="53"/>
      <c r="E99" s="53"/>
      <c r="F99" s="53"/>
      <c r="G99" s="45">
        <f>G96</f>
        <v>0</v>
      </c>
      <c r="H99" s="28">
        <f>H96</f>
        <v>0</v>
      </c>
    </row>
    <row r="100" spans="1:10" ht="15.75" x14ac:dyDescent="0.25">
      <c r="A100" s="73"/>
      <c r="B100" s="55" t="s">
        <v>45</v>
      </c>
      <c r="C100" s="55"/>
      <c r="D100" s="41"/>
      <c r="E100" s="41"/>
      <c r="F100" s="74"/>
      <c r="G100" s="57">
        <f>G96+G92</f>
        <v>6.0710699999999999E-2</v>
      </c>
      <c r="H100" s="58">
        <f>SUM(H98:H99)</f>
        <v>42.438963254999997</v>
      </c>
    </row>
    <row r="101" spans="1:10" ht="15.75" x14ac:dyDescent="0.25">
      <c r="A101" s="83">
        <v>5</v>
      </c>
      <c r="B101" s="159" t="s">
        <v>110</v>
      </c>
      <c r="C101" s="159"/>
      <c r="D101" s="159"/>
      <c r="E101" s="159"/>
      <c r="F101" s="159"/>
      <c r="G101" s="159"/>
      <c r="H101" s="159"/>
    </row>
    <row r="102" spans="1:10" ht="15.75" x14ac:dyDescent="0.25">
      <c r="A102" s="12" t="s">
        <v>4</v>
      </c>
      <c r="B102" s="13" t="s">
        <v>111</v>
      </c>
      <c r="C102" s="13"/>
      <c r="D102" s="84"/>
      <c r="E102" s="27"/>
      <c r="F102" s="85"/>
      <c r="G102" s="85"/>
      <c r="H102" s="85">
        <v>36.590000000000003</v>
      </c>
    </row>
    <row r="103" spans="1:10" ht="15.75" x14ac:dyDescent="0.25">
      <c r="A103" s="12" t="s">
        <v>7</v>
      </c>
      <c r="B103" s="13" t="s">
        <v>112</v>
      </c>
      <c r="C103" s="13"/>
      <c r="D103" s="84"/>
      <c r="E103" s="27"/>
      <c r="F103" s="85"/>
      <c r="G103" s="85"/>
      <c r="H103" s="85" t="s">
        <v>233</v>
      </c>
    </row>
    <row r="104" spans="1:10" ht="15.75" x14ac:dyDescent="0.25">
      <c r="A104" s="12" t="s">
        <v>9</v>
      </c>
      <c r="B104" s="13" t="s">
        <v>113</v>
      </c>
      <c r="C104" s="13"/>
      <c r="D104" s="84"/>
      <c r="E104" s="27"/>
      <c r="F104" s="85"/>
      <c r="G104" s="85"/>
      <c r="H104" s="85">
        <v>5.47</v>
      </c>
    </row>
    <row r="105" spans="1:10" ht="15.75" x14ac:dyDescent="0.25">
      <c r="A105" s="12" t="s">
        <v>17</v>
      </c>
      <c r="B105" s="13" t="s">
        <v>164</v>
      </c>
      <c r="C105" s="13"/>
      <c r="D105" s="84"/>
      <c r="E105" s="27"/>
      <c r="F105" s="85"/>
      <c r="G105" s="85"/>
      <c r="H105" s="85">
        <v>15.14</v>
      </c>
    </row>
    <row r="106" spans="1:10" ht="15.75" x14ac:dyDescent="0.25">
      <c r="A106" s="12" t="s">
        <v>40</v>
      </c>
      <c r="B106" s="13" t="s">
        <v>101</v>
      </c>
      <c r="C106" s="13"/>
      <c r="D106" s="84"/>
      <c r="E106" s="27"/>
      <c r="F106" s="85"/>
      <c r="G106" s="85"/>
      <c r="H106" s="85">
        <v>0</v>
      </c>
    </row>
    <row r="107" spans="1:10" ht="15.75" x14ac:dyDescent="0.25">
      <c r="A107" s="73"/>
      <c r="B107" s="55" t="s">
        <v>45</v>
      </c>
      <c r="C107" s="55"/>
      <c r="D107" s="41"/>
      <c r="E107" s="41"/>
      <c r="F107" s="74"/>
      <c r="G107" s="57"/>
      <c r="H107" s="58">
        <f>SUM(H102:H106)</f>
        <v>57.2</v>
      </c>
    </row>
    <row r="108" spans="1:10" ht="15.75" x14ac:dyDescent="0.25">
      <c r="A108" s="83">
        <v>6</v>
      </c>
      <c r="B108" s="159" t="s">
        <v>114</v>
      </c>
      <c r="C108" s="159"/>
      <c r="D108" s="159"/>
      <c r="E108" s="159"/>
      <c r="F108" s="159"/>
      <c r="G108" s="159"/>
      <c r="H108" s="159"/>
    </row>
    <row r="109" spans="1:10" ht="15.75" x14ac:dyDescent="0.25">
      <c r="A109" s="86" t="s">
        <v>4</v>
      </c>
      <c r="B109" s="27"/>
      <c r="C109" s="27"/>
      <c r="D109" s="27"/>
      <c r="E109" s="27"/>
      <c r="F109" s="27" t="s">
        <v>115</v>
      </c>
      <c r="G109" s="52">
        <v>0.06</v>
      </c>
      <c r="H109" s="28">
        <f>G109*H124</f>
        <v>129.81244037945999</v>
      </c>
    </row>
    <row r="110" spans="1:10" ht="15.75" x14ac:dyDescent="0.25">
      <c r="A110" s="86" t="s">
        <v>7</v>
      </c>
      <c r="B110" s="27"/>
      <c r="C110" s="27"/>
      <c r="D110" s="27"/>
      <c r="E110" s="27"/>
      <c r="F110" s="12" t="s">
        <v>116</v>
      </c>
      <c r="G110" s="52">
        <v>6.7900000000000002E-2</v>
      </c>
      <c r="H110" s="28">
        <f>(H109+H124)*$G$110</f>
        <v>155.71867639785424</v>
      </c>
    </row>
    <row r="111" spans="1:10" ht="15.75" x14ac:dyDescent="0.25">
      <c r="A111" s="86" t="s">
        <v>9</v>
      </c>
      <c r="B111" s="27"/>
      <c r="C111" s="27"/>
      <c r="D111" s="27"/>
      <c r="E111" s="27"/>
      <c r="F111" s="12" t="s">
        <v>117</v>
      </c>
      <c r="G111" s="87">
        <f>SUM(G112:G116)</f>
        <v>8.6499999999999994E-2</v>
      </c>
      <c r="H111" s="28">
        <f>H113+H114+H116</f>
        <v>231.904444241882</v>
      </c>
    </row>
    <row r="112" spans="1:10" ht="15.75" x14ac:dyDescent="0.25">
      <c r="A112" s="86" t="s">
        <v>118</v>
      </c>
      <c r="B112" s="27"/>
      <c r="C112" s="27"/>
      <c r="D112" s="27"/>
      <c r="E112" s="27"/>
      <c r="F112" s="88" t="s">
        <v>119</v>
      </c>
      <c r="G112" s="45">
        <v>0</v>
      </c>
      <c r="H112" s="28"/>
      <c r="J112" s="120"/>
    </row>
    <row r="113" spans="1:10" ht="15.75" x14ac:dyDescent="0.25">
      <c r="A113" s="86" t="s">
        <v>120</v>
      </c>
      <c r="B113" s="27"/>
      <c r="C113" s="27"/>
      <c r="D113" s="27"/>
      <c r="E113" s="27"/>
      <c r="F113" s="88" t="s">
        <v>121</v>
      </c>
      <c r="G113" s="52">
        <v>6.4999999999999997E-3</v>
      </c>
      <c r="H113" s="28">
        <f>((H109+H110+H124)/0.9135)*G113</f>
        <v>17.426345521066278</v>
      </c>
    </row>
    <row r="114" spans="1:10" ht="15.75" x14ac:dyDescent="0.25">
      <c r="A114" s="86" t="s">
        <v>122</v>
      </c>
      <c r="B114" s="27"/>
      <c r="C114" s="27"/>
      <c r="D114" s="27"/>
      <c r="E114" s="27"/>
      <c r="F114" s="88" t="s">
        <v>123</v>
      </c>
      <c r="G114" s="52">
        <v>0.03</v>
      </c>
      <c r="H114" s="28">
        <f>((H109+H110+H124)/0.9135)*G114</f>
        <v>80.429287020305892</v>
      </c>
    </row>
    <row r="115" spans="1:10" ht="15.75" x14ac:dyDescent="0.25">
      <c r="A115" s="86" t="s">
        <v>124</v>
      </c>
      <c r="B115" s="27"/>
      <c r="C115" s="27"/>
      <c r="D115" s="27"/>
      <c r="E115" s="27"/>
      <c r="F115" s="88" t="s">
        <v>125</v>
      </c>
      <c r="G115" s="45">
        <v>0</v>
      </c>
      <c r="H115" s="28"/>
    </row>
    <row r="116" spans="1:10" ht="15.75" x14ac:dyDescent="0.25">
      <c r="A116" s="86" t="s">
        <v>126</v>
      </c>
      <c r="B116" s="27"/>
      <c r="C116" s="27"/>
      <c r="D116" s="27"/>
      <c r="E116" s="27"/>
      <c r="F116" s="88" t="s">
        <v>127</v>
      </c>
      <c r="G116" s="45">
        <v>0.05</v>
      </c>
      <c r="H116" s="28">
        <f>((H109+H110+H124)/0.9135)*G116</f>
        <v>134.04881170050984</v>
      </c>
    </row>
    <row r="117" spans="1:10" ht="15.75" x14ac:dyDescent="0.25">
      <c r="A117" s="73"/>
      <c r="B117" s="55" t="s">
        <v>45</v>
      </c>
      <c r="C117" s="55"/>
      <c r="D117" s="41"/>
      <c r="E117" s="41"/>
      <c r="F117" s="74"/>
      <c r="G117" s="57">
        <f>G111+G110+G109</f>
        <v>0.21439999999999998</v>
      </c>
      <c r="H117" s="58">
        <f>H109+H110+H111</f>
        <v>517.43556101919626</v>
      </c>
    </row>
    <row r="118" spans="1:10" ht="15.75" x14ac:dyDescent="0.25">
      <c r="A118" s="89"/>
      <c r="B118" s="157" t="s">
        <v>128</v>
      </c>
      <c r="C118" s="157"/>
      <c r="D118" s="157"/>
      <c r="E118" s="157"/>
      <c r="F118" s="157"/>
      <c r="G118" s="157"/>
      <c r="H118" s="157"/>
    </row>
    <row r="119" spans="1:10" ht="15.75" x14ac:dyDescent="0.25">
      <c r="A119" s="90" t="s">
        <v>4</v>
      </c>
      <c r="B119" s="27" t="s">
        <v>30</v>
      </c>
      <c r="C119" s="27"/>
      <c r="D119" s="27"/>
      <c r="E119" s="27"/>
      <c r="F119" s="28"/>
      <c r="G119" s="45">
        <f>SUM(H119/H$126)</f>
        <v>0.42302128068610351</v>
      </c>
      <c r="H119" s="28">
        <f>SUM(H38)</f>
        <v>1134.1099999999999</v>
      </c>
    </row>
    <row r="120" spans="1:10" ht="15.75" x14ac:dyDescent="0.25">
      <c r="A120" s="90" t="s">
        <v>7</v>
      </c>
      <c r="B120" s="27" t="s">
        <v>129</v>
      </c>
      <c r="C120" s="27"/>
      <c r="D120" s="27"/>
      <c r="E120" s="27"/>
      <c r="F120" s="28"/>
      <c r="G120" s="45">
        <f>SUM(H120/H$126)</f>
        <v>0.31251536437932242</v>
      </c>
      <c r="H120" s="28">
        <f>H72</f>
        <v>837.84626466400005</v>
      </c>
    </row>
    <row r="121" spans="1:10" ht="15.75" x14ac:dyDescent="0.25">
      <c r="A121" s="90" t="s">
        <v>9</v>
      </c>
      <c r="B121" s="27" t="s">
        <v>130</v>
      </c>
      <c r="C121" s="27"/>
      <c r="D121" s="27"/>
      <c r="E121" s="27"/>
      <c r="F121" s="28"/>
      <c r="G121" s="45">
        <f>SUM(H121/H$126)</f>
        <v>3.4295509190123731E-2</v>
      </c>
      <c r="H121" s="28">
        <f>H80</f>
        <v>91.945445071999998</v>
      </c>
    </row>
    <row r="122" spans="1:10" ht="15.75" x14ac:dyDescent="0.25">
      <c r="A122" s="90" t="s">
        <v>17</v>
      </c>
      <c r="B122" s="27" t="s">
        <v>131</v>
      </c>
      <c r="C122" s="27"/>
      <c r="D122" s="27"/>
      <c r="E122" s="27"/>
      <c r="F122" s="28"/>
      <c r="G122" s="45">
        <f>SUM(H122/H$126)</f>
        <v>1.5829667833914336E-2</v>
      </c>
      <c r="H122" s="28">
        <f>H100</f>
        <v>42.438963254999997</v>
      </c>
      <c r="J122" s="115"/>
    </row>
    <row r="123" spans="1:10" ht="15.75" x14ac:dyDescent="0.25">
      <c r="A123" s="90" t="s">
        <v>40</v>
      </c>
      <c r="B123" s="27" t="s">
        <v>110</v>
      </c>
      <c r="C123" s="27"/>
      <c r="D123" s="27"/>
      <c r="E123" s="27"/>
      <c r="F123" s="28"/>
      <c r="G123" s="45">
        <f>H123/H126</f>
        <v>2.133551177156107E-2</v>
      </c>
      <c r="H123" s="28">
        <f>H107</f>
        <v>57.2</v>
      </c>
      <c r="J123" s="115"/>
    </row>
    <row r="124" spans="1:10" ht="15.75" x14ac:dyDescent="0.25">
      <c r="A124" s="90"/>
      <c r="B124" s="27" t="s">
        <v>132</v>
      </c>
      <c r="C124" s="27"/>
      <c r="D124" s="27"/>
      <c r="E124" s="27"/>
      <c r="F124" s="28"/>
      <c r="G124" s="45">
        <f>SUM(G119:G123)</f>
        <v>0.80699733386102512</v>
      </c>
      <c r="H124" s="28">
        <f>SUM(H119:H123)</f>
        <v>2163.5406729910001</v>
      </c>
    </row>
    <row r="125" spans="1:10" ht="15.75" x14ac:dyDescent="0.25">
      <c r="A125" s="90" t="s">
        <v>40</v>
      </c>
      <c r="B125" s="27" t="s">
        <v>133</v>
      </c>
      <c r="C125" s="27"/>
      <c r="D125" s="27"/>
      <c r="E125" s="27"/>
      <c r="F125" s="28"/>
      <c r="G125" s="45">
        <f>SUM(H125/H$126)</f>
        <v>0.19300266613897496</v>
      </c>
      <c r="H125" s="28">
        <f>H117</f>
        <v>517.43556101919626</v>
      </c>
    </row>
    <row r="126" spans="1:10" ht="15.75" x14ac:dyDescent="0.25">
      <c r="A126" s="55"/>
      <c r="B126" s="55" t="s">
        <v>134</v>
      </c>
      <c r="C126" s="55"/>
      <c r="D126" s="55"/>
      <c r="E126" s="55"/>
      <c r="F126" s="55"/>
      <c r="G126" s="55">
        <f>SUM(G124+G125)</f>
        <v>1</v>
      </c>
      <c r="H126" s="91">
        <f>H125+H124</f>
        <v>2680.9762340101961</v>
      </c>
    </row>
    <row r="127" spans="1:10" ht="15.75" x14ac:dyDescent="0.25">
      <c r="A127" s="92"/>
      <c r="B127" s="157" t="s">
        <v>135</v>
      </c>
      <c r="C127" s="157"/>
      <c r="D127" s="157"/>
      <c r="E127" s="157"/>
      <c r="F127" s="157"/>
      <c r="G127" s="157"/>
      <c r="H127" s="157"/>
    </row>
    <row r="128" spans="1:10" ht="47.25" x14ac:dyDescent="0.25">
      <c r="A128" s="27"/>
      <c r="B128" s="16" t="s">
        <v>20</v>
      </c>
      <c r="C128" s="16"/>
      <c r="D128" s="93" t="s">
        <v>136</v>
      </c>
      <c r="E128" s="93" t="s">
        <v>137</v>
      </c>
      <c r="F128" s="94" t="s">
        <v>138</v>
      </c>
      <c r="G128" s="93" t="s">
        <v>139</v>
      </c>
      <c r="H128" s="95" t="s">
        <v>140</v>
      </c>
    </row>
    <row r="129" spans="1:8" ht="15.75" x14ac:dyDescent="0.25">
      <c r="A129" s="27"/>
      <c r="B129" s="3" t="s">
        <v>141</v>
      </c>
      <c r="C129" s="3"/>
      <c r="D129" s="3" t="s">
        <v>142</v>
      </c>
      <c r="E129" s="96" t="s">
        <v>143</v>
      </c>
      <c r="F129" s="97" t="s">
        <v>144</v>
      </c>
      <c r="G129" s="3" t="s">
        <v>145</v>
      </c>
      <c r="H129" s="98" t="s">
        <v>146</v>
      </c>
    </row>
    <row r="130" spans="1:8" ht="15.75" x14ac:dyDescent="0.25">
      <c r="A130" s="1"/>
      <c r="B130" s="14"/>
      <c r="C130" s="14"/>
      <c r="D130" s="99">
        <f>SUM(H126)</f>
        <v>2680.9762340101961</v>
      </c>
      <c r="E130" s="100">
        <v>1</v>
      </c>
      <c r="F130" s="99">
        <f>D130*E130</f>
        <v>2680.9762340101961</v>
      </c>
      <c r="G130" s="101">
        <v>1</v>
      </c>
      <c r="H130" s="28">
        <f>E130*D130</f>
        <v>2680.9762340101961</v>
      </c>
    </row>
    <row r="131" spans="1:8" ht="15.75" x14ac:dyDescent="0.25">
      <c r="A131" s="27"/>
      <c r="B131" s="102" t="s">
        <v>147</v>
      </c>
      <c r="C131" s="102"/>
      <c r="D131" s="103"/>
      <c r="E131" s="103"/>
      <c r="F131" s="103"/>
      <c r="G131" s="103"/>
      <c r="H131" s="104">
        <f>SUM(H130)</f>
        <v>2680.9762340101961</v>
      </c>
    </row>
    <row r="132" spans="1:8" ht="15.75" x14ac:dyDescent="0.25">
      <c r="A132" s="27"/>
      <c r="B132" s="16"/>
      <c r="C132" s="16"/>
      <c r="D132" s="105"/>
      <c r="E132" s="16"/>
      <c r="F132" s="16"/>
      <c r="G132" s="16"/>
      <c r="H132" s="16"/>
    </row>
    <row r="133" spans="1:8" ht="15.75" x14ac:dyDescent="0.25">
      <c r="A133" s="83"/>
      <c r="B133" s="157" t="s">
        <v>148</v>
      </c>
      <c r="C133" s="157"/>
      <c r="D133" s="157"/>
      <c r="E133" s="157"/>
      <c r="F133" s="157"/>
      <c r="G133" s="157"/>
      <c r="H133" s="157"/>
    </row>
    <row r="134" spans="1:8" ht="15.75" x14ac:dyDescent="0.25">
      <c r="A134" s="106"/>
      <c r="B134" s="106" t="s">
        <v>149</v>
      </c>
      <c r="C134" s="106"/>
      <c r="D134" s="106"/>
      <c r="E134" s="16"/>
      <c r="F134" s="16"/>
      <c r="G134" s="16"/>
      <c r="H134" s="107" t="s">
        <v>150</v>
      </c>
    </row>
    <row r="135" spans="1:8" ht="15.75" x14ac:dyDescent="0.25">
      <c r="A135" s="108" t="s">
        <v>4</v>
      </c>
      <c r="B135" s="109" t="s">
        <v>151</v>
      </c>
      <c r="C135" s="109"/>
      <c r="D135" s="109"/>
      <c r="E135" s="13"/>
      <c r="F135" s="13"/>
      <c r="G135" s="13"/>
      <c r="H135" s="107">
        <f>D130</f>
        <v>2680.9762340101961</v>
      </c>
    </row>
    <row r="136" spans="1:8" ht="15.75" x14ac:dyDescent="0.25">
      <c r="A136" s="108" t="s">
        <v>7</v>
      </c>
      <c r="B136" s="109" t="s">
        <v>152</v>
      </c>
      <c r="C136" s="109"/>
      <c r="D136" s="109"/>
      <c r="E136" s="13"/>
      <c r="F136" s="13"/>
      <c r="G136" s="13"/>
      <c r="H136" s="107">
        <f>H131</f>
        <v>2680.9762340101961</v>
      </c>
    </row>
    <row r="137" spans="1:8" ht="15.75" x14ac:dyDescent="0.25">
      <c r="A137" s="108" t="s">
        <v>17</v>
      </c>
      <c r="B137" s="7" t="s">
        <v>153</v>
      </c>
      <c r="C137" s="7"/>
      <c r="D137" s="109"/>
      <c r="E137" s="13"/>
      <c r="F137" s="13"/>
      <c r="G137" s="100">
        <v>12</v>
      </c>
      <c r="H137" s="107">
        <f>SUM(H136*G137)</f>
        <v>32171.714808122353</v>
      </c>
    </row>
    <row r="138" spans="1:8" ht="15.75" x14ac:dyDescent="0.25">
      <c r="A138" s="6"/>
      <c r="B138" s="6"/>
      <c r="C138" s="6"/>
      <c r="D138" s="6"/>
      <c r="E138" s="6"/>
      <c r="F138" s="6"/>
      <c r="G138" s="6"/>
      <c r="H138" s="6"/>
    </row>
    <row r="140" spans="1:8" x14ac:dyDescent="0.25">
      <c r="B140" s="148" t="s">
        <v>199</v>
      </c>
      <c r="C140" s="148"/>
    </row>
    <row r="141" spans="1:8" x14ac:dyDescent="0.25">
      <c r="B141" s="148" t="s">
        <v>200</v>
      </c>
      <c r="C141" s="148"/>
    </row>
    <row r="142" spans="1:8" x14ac:dyDescent="0.25">
      <c r="B142" s="148" t="s">
        <v>201</v>
      </c>
      <c r="C142" s="148"/>
    </row>
    <row r="143" spans="1:8" x14ac:dyDescent="0.25">
      <c r="B143" s="148"/>
      <c r="C143" s="148"/>
    </row>
    <row r="144" spans="1:8" ht="55.5" customHeight="1" x14ac:dyDescent="0.25">
      <c r="B144" s="186" t="s">
        <v>202</v>
      </c>
      <c r="C144" s="186"/>
      <c r="D144" s="186"/>
      <c r="E144" s="186"/>
      <c r="F144" s="186"/>
      <c r="G144" s="186"/>
      <c r="H144" s="186"/>
    </row>
    <row r="146" spans="2:8" ht="18.75" customHeight="1" x14ac:dyDescent="0.25">
      <c r="B146" s="154" t="s">
        <v>203</v>
      </c>
    </row>
    <row r="147" spans="2:8" x14ac:dyDescent="0.25">
      <c r="B147" s="148" t="s">
        <v>204</v>
      </c>
    </row>
    <row r="148" spans="2:8" ht="38.25" customHeight="1" x14ac:dyDescent="0.25">
      <c r="B148" s="186" t="s">
        <v>205</v>
      </c>
      <c r="C148" s="186"/>
      <c r="D148" s="186"/>
      <c r="E148" s="186"/>
      <c r="F148" s="186"/>
      <c r="G148" s="186"/>
      <c r="H148" s="186"/>
    </row>
    <row r="149" spans="2:8" x14ac:dyDescent="0.25">
      <c r="B149" s="148"/>
    </row>
    <row r="150" spans="2:8" ht="34.5" customHeight="1" x14ac:dyDescent="0.25">
      <c r="B150" s="186" t="s">
        <v>206</v>
      </c>
      <c r="C150" s="186"/>
      <c r="D150" s="186"/>
      <c r="E150" s="186"/>
      <c r="F150" s="186"/>
      <c r="G150" s="186"/>
      <c r="H150" s="186"/>
    </row>
    <row r="151" spans="2:8" x14ac:dyDescent="0.25">
      <c r="B151" s="148"/>
    </row>
    <row r="152" spans="2:8" ht="73.5" customHeight="1" x14ac:dyDescent="0.25">
      <c r="B152" s="185" t="s">
        <v>207</v>
      </c>
      <c r="C152" s="185"/>
      <c r="D152" s="185"/>
      <c r="E152" s="185"/>
      <c r="F152" s="185"/>
      <c r="G152" s="185"/>
      <c r="H152" s="185"/>
    </row>
    <row r="153" spans="2:8" ht="66.75" customHeight="1" x14ac:dyDescent="0.25">
      <c r="B153" s="186" t="s">
        <v>208</v>
      </c>
      <c r="C153" s="186"/>
      <c r="D153" s="186"/>
      <c r="E153" s="186"/>
      <c r="F153" s="186"/>
      <c r="G153" s="186"/>
      <c r="H153" s="186"/>
    </row>
    <row r="154" spans="2:8" x14ac:dyDescent="0.25">
      <c r="B154" s="148"/>
    </row>
    <row r="155" spans="2:8" ht="53.25" customHeight="1" x14ac:dyDescent="0.25">
      <c r="B155" s="186" t="s">
        <v>202</v>
      </c>
      <c r="C155" s="186"/>
      <c r="D155" s="186"/>
      <c r="E155" s="186"/>
      <c r="F155" s="186"/>
      <c r="G155" s="186"/>
      <c r="H155" s="186"/>
    </row>
    <row r="156" spans="2:8" ht="45" customHeight="1" x14ac:dyDescent="0.25">
      <c r="B156" s="186" t="s">
        <v>218</v>
      </c>
      <c r="C156" s="186"/>
      <c r="D156" s="186"/>
      <c r="E156" s="186"/>
      <c r="F156" s="186"/>
      <c r="G156" s="186"/>
      <c r="H156" s="186"/>
    </row>
    <row r="157" spans="2:8" x14ac:dyDescent="0.25">
      <c r="B157" s="149" t="s">
        <v>209</v>
      </c>
      <c r="C157" s="150"/>
      <c r="D157" s="150"/>
      <c r="E157" s="150"/>
      <c r="F157" s="150"/>
    </row>
    <row r="158" spans="2:8" x14ac:dyDescent="0.25">
      <c r="B158" s="149"/>
      <c r="C158" s="150"/>
      <c r="D158" s="150"/>
      <c r="E158" s="150"/>
      <c r="F158" s="150"/>
    </row>
    <row r="159" spans="2:8" x14ac:dyDescent="0.25">
      <c r="B159" s="149" t="s">
        <v>210</v>
      </c>
      <c r="C159" s="150" t="s">
        <v>211</v>
      </c>
      <c r="D159" s="150" t="s">
        <v>212</v>
      </c>
      <c r="E159" s="150" t="s">
        <v>213</v>
      </c>
      <c r="F159" s="150" t="s">
        <v>214</v>
      </c>
    </row>
    <row r="160" spans="2:8" x14ac:dyDescent="0.25">
      <c r="B160" s="149" t="s">
        <v>215</v>
      </c>
      <c r="C160" s="151">
        <v>1.6500000000000001E-2</v>
      </c>
      <c r="D160" s="151">
        <v>7.5999999999999998E-2</v>
      </c>
      <c r="E160" s="152">
        <v>0.05</v>
      </c>
      <c r="F160" s="150">
        <v>0.85750000000000004</v>
      </c>
    </row>
    <row r="161" spans="2:8" x14ac:dyDescent="0.25">
      <c r="B161" s="149" t="s">
        <v>216</v>
      </c>
      <c r="C161" s="151">
        <v>6.4999999999999997E-3</v>
      </c>
      <c r="D161" s="152">
        <v>0.03</v>
      </c>
      <c r="E161" s="152">
        <v>0.05</v>
      </c>
      <c r="F161" s="150">
        <v>0.91349999999999998</v>
      </c>
    </row>
    <row r="162" spans="2:8" x14ac:dyDescent="0.25">
      <c r="B162" s="149" t="s">
        <v>217</v>
      </c>
      <c r="C162" s="151">
        <v>4.4000000000000003E-3</v>
      </c>
      <c r="D162" s="151">
        <v>2.35E-2</v>
      </c>
      <c r="E162" s="152">
        <v>0.05</v>
      </c>
      <c r="F162" s="150">
        <v>0.92210000000000003</v>
      </c>
    </row>
    <row r="164" spans="2:8" ht="47.25" customHeight="1" x14ac:dyDescent="0.25">
      <c r="B164" s="187" t="s">
        <v>220</v>
      </c>
      <c r="C164" s="187"/>
      <c r="D164" s="187"/>
      <c r="E164" s="187"/>
      <c r="F164" s="187"/>
      <c r="G164" s="187"/>
      <c r="H164" s="187"/>
    </row>
  </sheetData>
  <mergeCells count="59">
    <mergeCell ref="B155:H155"/>
    <mergeCell ref="B156:H156"/>
    <mergeCell ref="B164:H164"/>
    <mergeCell ref="B144:H144"/>
    <mergeCell ref="B148:H148"/>
    <mergeCell ref="B150:H150"/>
    <mergeCell ref="B152:H152"/>
    <mergeCell ref="B153:H153"/>
    <mergeCell ref="B118:H118"/>
    <mergeCell ref="B127:H127"/>
    <mergeCell ref="B133:H133"/>
    <mergeCell ref="C84:C89"/>
    <mergeCell ref="E84:E89"/>
    <mergeCell ref="B93:H93"/>
    <mergeCell ref="A97:H97"/>
    <mergeCell ref="B101:H101"/>
    <mergeCell ref="B108:H108"/>
    <mergeCell ref="B82:H82"/>
    <mergeCell ref="A60:A62"/>
    <mergeCell ref="D60:D61"/>
    <mergeCell ref="E60:E61"/>
    <mergeCell ref="F60:F61"/>
    <mergeCell ref="G60:G61"/>
    <mergeCell ref="B62:E62"/>
    <mergeCell ref="B63:E63"/>
    <mergeCell ref="B67:E67"/>
    <mergeCell ref="A68:H68"/>
    <mergeCell ref="B73:H73"/>
    <mergeCell ref="B81:H81"/>
    <mergeCell ref="B55:H55"/>
    <mergeCell ref="A57:A59"/>
    <mergeCell ref="D57:D58"/>
    <mergeCell ref="E57:E58"/>
    <mergeCell ref="F57:F58"/>
    <mergeCell ref="G57:G58"/>
    <mergeCell ref="D47:E48"/>
    <mergeCell ref="E18:H18"/>
    <mergeCell ref="B19:H19"/>
    <mergeCell ref="A20:H20"/>
    <mergeCell ref="D21:H21"/>
    <mergeCell ref="D22:H22"/>
    <mergeCell ref="D24:H24"/>
    <mergeCell ref="D25:H25"/>
    <mergeCell ref="B26:H26"/>
    <mergeCell ref="B39:H39"/>
    <mergeCell ref="B40:H40"/>
    <mergeCell ref="B45:H45"/>
    <mergeCell ref="E17:H17"/>
    <mergeCell ref="A3:H3"/>
    <mergeCell ref="E4:H6"/>
    <mergeCell ref="A7:D7"/>
    <mergeCell ref="A8:H8"/>
    <mergeCell ref="D9:H9"/>
    <mergeCell ref="D10:H10"/>
    <mergeCell ref="D11:H11"/>
    <mergeCell ref="D12:H12"/>
    <mergeCell ref="A14:H14"/>
    <mergeCell ref="E15:H15"/>
    <mergeCell ref="E16:H16"/>
  </mergeCells>
  <dataValidations count="4">
    <dataValidation type="list" operator="equal" allowBlank="1" showErrorMessage="1" promptTitle="Percentual" sqref="E31">
      <formula1>$K$28:$K$31</formula1>
      <formula2>0</formula2>
    </dataValidation>
    <dataValidation type="list" operator="equal" allowBlank="1" showErrorMessage="1" sqref="D31">
      <formula1>$J$28:$J$31</formula1>
      <formula2>0</formula2>
    </dataValidation>
    <dataValidation type="list" operator="equal" allowBlank="1" showErrorMessage="1" sqref="E28">
      <formula1>$K$33:$K$34</formula1>
      <formula2>0</formula2>
    </dataValidation>
    <dataValidation type="list" operator="equal" allowBlank="1" showErrorMessage="1" sqref="D28">
      <formula1>$J$33:$J$34</formula1>
      <formula2>0</formula2>
    </dataValidation>
  </dataValidations>
  <pageMargins left="0.7" right="0.7" top="0.75" bottom="0.75" header="0.3" footer="0.3"/>
  <pageSetup scale="45"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selection activeCell="K24" sqref="K24"/>
    </sheetView>
  </sheetViews>
  <sheetFormatPr defaultRowHeight="15" x14ac:dyDescent="0.25"/>
  <cols>
    <col min="1" max="1" width="10.5703125" bestFit="1" customWidth="1"/>
    <col min="2" max="2" width="5.140625" bestFit="1" customWidth="1"/>
    <col min="3" max="3" width="56.28515625" customWidth="1"/>
    <col min="4" max="4" width="15.140625" customWidth="1"/>
    <col min="5" max="5" width="11.7109375" bestFit="1" customWidth="1"/>
    <col min="6" max="6" width="14.5703125" customWidth="1"/>
    <col min="7" max="7" width="16.140625" customWidth="1"/>
    <col min="8" max="8" width="10.140625" bestFit="1" customWidth="1"/>
  </cols>
  <sheetData>
    <row r="1" spans="1:7" x14ac:dyDescent="0.25">
      <c r="A1" s="182" t="s">
        <v>196</v>
      </c>
      <c r="B1" s="182"/>
      <c r="C1" s="182"/>
      <c r="D1" s="182"/>
      <c r="E1" s="182"/>
      <c r="F1" s="182"/>
      <c r="G1" s="182"/>
    </row>
    <row r="2" spans="1:7" ht="45" x14ac:dyDescent="0.25">
      <c r="A2" s="138"/>
      <c r="B2" s="138" t="s">
        <v>186</v>
      </c>
      <c r="C2" s="139" t="s">
        <v>187</v>
      </c>
      <c r="D2" s="139" t="s">
        <v>188</v>
      </c>
      <c r="E2" s="139" t="s">
        <v>189</v>
      </c>
      <c r="F2" s="139" t="s">
        <v>190</v>
      </c>
      <c r="G2" s="139" t="s">
        <v>234</v>
      </c>
    </row>
    <row r="3" spans="1:7" x14ac:dyDescent="0.25">
      <c r="A3" s="183" t="s">
        <v>197</v>
      </c>
      <c r="B3" s="140">
        <v>1</v>
      </c>
      <c r="C3" s="144" t="s">
        <v>191</v>
      </c>
      <c r="D3" s="141">
        <f>'ASG ANGICOS'!H134</f>
        <v>2492.6887126821921</v>
      </c>
      <c r="E3" s="145">
        <f>'ASG ANGICOS'!E129</f>
        <v>10</v>
      </c>
      <c r="F3" s="142">
        <f>E3*D3</f>
        <v>24926.887126821923</v>
      </c>
      <c r="G3" s="156">
        <f>F3*12</f>
        <v>299122.64552186307</v>
      </c>
    </row>
    <row r="4" spans="1:7" x14ac:dyDescent="0.25">
      <c r="A4" s="183"/>
      <c r="B4" s="140">
        <v>2</v>
      </c>
      <c r="C4" s="144" t="s">
        <v>192</v>
      </c>
      <c r="D4" s="141">
        <f>'ALD ANGICOS'!H134</f>
        <v>3298.8595117892405</v>
      </c>
      <c r="E4" s="145">
        <f>'ALD ANGICOS'!E129</f>
        <v>5</v>
      </c>
      <c r="F4" s="142">
        <f t="shared" ref="F4:F7" si="0">E4*D4</f>
        <v>16494.297558946204</v>
      </c>
      <c r="G4" s="156">
        <f t="shared" ref="G4:G7" si="1">F4*12</f>
        <v>197931.57070735446</v>
      </c>
    </row>
    <row r="5" spans="1:7" x14ac:dyDescent="0.25">
      <c r="A5" s="183"/>
      <c r="B5" s="140">
        <v>3</v>
      </c>
      <c r="C5" s="144" t="s">
        <v>193</v>
      </c>
      <c r="D5" s="141">
        <f>'JARDINEIRO ANGICOS'!H135</f>
        <v>3263.5803892811327</v>
      </c>
      <c r="E5" s="145">
        <f>'JARDINEIRO ANGICOS'!E130</f>
        <v>3</v>
      </c>
      <c r="F5" s="142">
        <f t="shared" si="0"/>
        <v>9790.7411678433982</v>
      </c>
      <c r="G5" s="156">
        <f t="shared" si="1"/>
        <v>117488.89401412077</v>
      </c>
    </row>
    <row r="6" spans="1:7" x14ac:dyDescent="0.25">
      <c r="A6" s="183"/>
      <c r="B6" s="140">
        <v>4</v>
      </c>
      <c r="C6" s="144" t="s">
        <v>194</v>
      </c>
      <c r="D6" s="141">
        <f>'ENCARREGADO ANGICOS'!H135</f>
        <v>2836.867703190273</v>
      </c>
      <c r="E6" s="145">
        <f>'ENCARREGADO ANGICOS'!E130</f>
        <v>1</v>
      </c>
      <c r="F6" s="142">
        <f t="shared" si="0"/>
        <v>2836.867703190273</v>
      </c>
      <c r="G6" s="156">
        <f t="shared" si="1"/>
        <v>34042.412438283274</v>
      </c>
    </row>
    <row r="7" spans="1:7" x14ac:dyDescent="0.25">
      <c r="A7" s="183"/>
      <c r="B7" s="140">
        <v>5</v>
      </c>
      <c r="C7" s="144" t="s">
        <v>195</v>
      </c>
      <c r="D7" s="141">
        <f>'COPEIRA ANGICOS'!H135</f>
        <v>2680.9762340101961</v>
      </c>
      <c r="E7" s="145">
        <f>'COPEIRA ANGICOS'!E130</f>
        <v>1</v>
      </c>
      <c r="F7" s="142">
        <f t="shared" si="0"/>
        <v>2680.9762340101961</v>
      </c>
      <c r="G7" s="156">
        <f t="shared" si="1"/>
        <v>32171.714808122353</v>
      </c>
    </row>
    <row r="8" spans="1:7" x14ac:dyDescent="0.25">
      <c r="A8" s="184" t="s">
        <v>235</v>
      </c>
      <c r="B8" s="184"/>
      <c r="C8" s="184"/>
      <c r="D8" s="184"/>
      <c r="E8" s="184"/>
      <c r="F8" s="143">
        <f>SUM(F3:F7)</f>
        <v>56729.769790811988</v>
      </c>
      <c r="G8" s="143">
        <f>SUM(G3:G7)</f>
        <v>680757.23748974397</v>
      </c>
    </row>
    <row r="11" spans="1:7" x14ac:dyDescent="0.25">
      <c r="F11" s="146"/>
    </row>
  </sheetData>
  <mergeCells count="3">
    <mergeCell ref="A1:G1"/>
    <mergeCell ref="A3:A7"/>
    <mergeCell ref="A8:E8"/>
  </mergeCells>
  <pageMargins left="0.51181102362204722" right="0.51181102362204722" top="0.78740157480314965" bottom="0.78740157480314965"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vt:i4>
      </vt:variant>
    </vt:vector>
  </HeadingPairs>
  <TitlesOfParts>
    <vt:vector size="8" baseType="lpstr">
      <vt:lpstr>ENCARREGADO</vt:lpstr>
      <vt:lpstr>ASG ANGICOS</vt:lpstr>
      <vt:lpstr>ALD ANGICOS</vt:lpstr>
      <vt:lpstr>JARDINEIRO ANGICOS</vt:lpstr>
      <vt:lpstr>ENCARREGADO ANGICOS</vt:lpstr>
      <vt:lpstr>COPEIRA ANGICOS</vt:lpstr>
      <vt:lpstr>RESUMO</vt:lpstr>
      <vt:lpstr>'ALD ANGICOS'!Com_Insalubridade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2018-11-22T11:43:41Z</dcterms:modified>
</cp:coreProperties>
</file>